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20"/>
  </bookViews>
  <sheets>
    <sheet name="เก็บข้อมูลHRD" sheetId="1" r:id="rId1"/>
    <sheet name="สรุปผลHRD" sheetId="2" r:id="rId2"/>
    <sheet name="ตรวจสอบชื่อผู้ยังไม่ได้รับพัฒนา" sheetId="3" r:id="rId3"/>
  </sheets>
  <definedNames>
    <definedName name="_xlnm._FilterDatabase" localSheetId="2" hidden="1">ตรวจสอบชื่อผู้ยังไม่ได้รับพัฒนา!$A$4:$D$154</definedName>
    <definedName name="_xlnm._FilterDatabase" localSheetId="0" hidden="1">เก็บข้อมูลHRD!$A$6:$P$106</definedName>
    <definedName name="_xlnm.Print_Area" localSheetId="0">เก็บข้อมูลHRD!$A$1:$M$123</definedName>
    <definedName name="_xlnm.Print_Area" localSheetId="1">สรุปผลHRD!$A$1:$N$24</definedName>
    <definedName name="_xlnm.Print_Titles" localSheetId="0">เก็บข้อมูลHRD!$6:$6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<sst xmlns="http://schemas.openxmlformats.org/spreadsheetml/2006/main" count="1121" uniqueCount="162">
  <si>
    <t xml:space="preserve">ชื่อหน่วยงาน   </t>
  </si>
  <si>
    <t>สำนักงานปศุสัตว์จังหวัดชุมพร</t>
  </si>
  <si>
    <r>
      <rPr>
        <b/>
        <i/>
        <sz val="18"/>
        <rFont val="TH SarabunPSK"/>
        <charset val="222"/>
      </rPr>
      <t xml:space="preserve">  </t>
    </r>
    <r>
      <rPr>
        <b/>
        <i/>
        <sz val="18"/>
        <rFont val="JasmineUPC"/>
        <charset val="134"/>
      </rPr>
      <t xml:space="preserve">  </t>
    </r>
    <r>
      <rPr>
        <b/>
        <i/>
        <u/>
        <sz val="18"/>
        <rFont val="JasmineUPC"/>
        <charset val="134"/>
      </rPr>
      <t>แบบฟอร์มเก็บข้อมูล</t>
    </r>
    <r>
      <rPr>
        <b/>
        <i/>
        <u/>
        <sz val="28"/>
        <color theme="4"/>
        <rFont val="JasmineUPC"/>
        <charset val="134"/>
      </rPr>
      <t>ผล</t>
    </r>
    <r>
      <rPr>
        <b/>
        <i/>
        <u/>
        <sz val="18"/>
        <rFont val="JasmineUPC"/>
        <charset val="134"/>
      </rPr>
      <t>การพัฒนาบุคลากรกรมปศุสัตว์รายหน่วยงาน</t>
    </r>
  </si>
  <si>
    <t>กอ</t>
  </si>
  <si>
    <r>
      <rPr>
        <b/>
        <sz val="12"/>
        <color theme="1"/>
        <rFont val="TH SarabunPSK"/>
        <charset val="134"/>
      </rPr>
      <t>จำนวน</t>
    </r>
    <r>
      <rPr>
        <b/>
        <u/>
        <sz val="12"/>
        <color theme="1"/>
        <rFont val="TH SarabunPSK"/>
        <charset val="134"/>
      </rPr>
      <t>ข้าราชการ</t>
    </r>
    <r>
      <rPr>
        <b/>
        <sz val="12"/>
        <color theme="1"/>
        <rFont val="TH SarabunPSK"/>
        <charset val="134"/>
      </rPr>
      <t>ทั้งหมด
ในหน่วยงาน (คน)</t>
    </r>
  </si>
  <si>
    <r>
      <rPr>
        <b/>
        <sz val="11.3"/>
        <color theme="1"/>
        <rFont val="TH SarabunPSK"/>
        <charset val="134"/>
      </rPr>
      <t>จำนวน</t>
    </r>
    <r>
      <rPr>
        <b/>
        <u/>
        <sz val="11.3"/>
        <color theme="1"/>
        <rFont val="TH SarabunPSK"/>
        <charset val="134"/>
      </rPr>
      <t>พนักงานราชการ</t>
    </r>
    <r>
      <rPr>
        <b/>
        <sz val="11.3"/>
        <color theme="1"/>
        <rFont val="TH SarabunPSK"/>
        <charset val="134"/>
      </rPr>
      <t>ทั้งหมด
ในหน่วยงาน (คน)</t>
    </r>
  </si>
  <si>
    <t>ปีงบประมาณ (พ.ศ.)</t>
  </si>
  <si>
    <t>ผู้บันทึกข้อมูล</t>
  </si>
  <si>
    <t>วันเพ็ญ  หลวงสุ</t>
  </si>
  <si>
    <t>วันที่ส่งรายงาน</t>
  </si>
  <si>
    <t>ที่</t>
  </si>
  <si>
    <r>
      <rPr>
        <b/>
        <sz val="12"/>
        <color theme="1"/>
        <rFont val="TH SarabunPSK"/>
        <charset val="134"/>
      </rPr>
      <t>คำนำหน้าชื่อ (</t>
    </r>
    <r>
      <rPr>
        <b/>
        <sz val="12"/>
        <color rgb="FFFF0000"/>
        <rFont val="TH SarabunPSK"/>
        <charset val="134"/>
      </rPr>
      <t>ไม่ใช้ตัวย่อ</t>
    </r>
    <r>
      <rPr>
        <b/>
        <sz val="12"/>
        <color theme="1"/>
        <rFont val="TH SarabunPSK"/>
        <charset val="134"/>
      </rPr>
      <t xml:space="preserve">)/
ชื่อ-สกุล </t>
    </r>
  </si>
  <si>
    <t>ตำแหน่ง/ ระดับ</t>
  </si>
  <si>
    <t>ประเภท</t>
  </si>
  <si>
    <t>ระบุชื่อเรื่อง/หลักสูตรที่พัฒนา</t>
  </si>
  <si>
    <t>ความสอดคล้องตามความรู้/ทักษะ/คุณลักษณะที่กำหนด</t>
  </si>
  <si>
    <t>วิธีการพัฒนา</t>
  </si>
  <si>
    <t>หน่วยงานที่จัด</t>
  </si>
  <si>
    <t>ช่วงเวลา (วันที่)</t>
  </si>
  <si>
    <t>จำนวนชั่วโมง</t>
  </si>
  <si>
    <t>ค่าธรรมเนียมหลักสูตร (ถ้ามี) (บาท)</t>
  </si>
  <si>
    <t>รายงานผลการนำไปใช้ประโยชน์</t>
  </si>
  <si>
    <t>รอบการประเมิน</t>
  </si>
  <si>
    <t>นางนริสา สุทนต์</t>
  </si>
  <si>
    <t>เจ้าพนักงานการเงินและบัญชีชำนาญงาน</t>
  </si>
  <si>
    <t>ข้าราชการ</t>
  </si>
  <si>
    <t>Google Tools เพื่อการพัฒนางาน</t>
  </si>
  <si>
    <t>การใช้เทคโนโลยี</t>
  </si>
  <si>
    <t>e-Learning</t>
  </si>
  <si>
    <t>สำนักงาน ก.พ.</t>
  </si>
  <si>
    <t>1 ก.พ. - 30 มิ.ย. 67</t>
  </si>
  <si>
    <t>มี</t>
  </si>
  <si>
    <t>นายจักรพงษ์  มนตริวัต</t>
  </si>
  <si>
    <t>สัตวแพทย์อาวุโส</t>
  </si>
  <si>
    <t>นายพัฒน์พงศ์ อทิตยกุล</t>
  </si>
  <si>
    <t>เจ้าพนักงานสัตวบาลอาวุโส</t>
  </si>
  <si>
    <t>นายพิชัย โพธิ์กระสังข์</t>
  </si>
  <si>
    <t>นายสัตวแพทย์ชำนาญการ</t>
  </si>
  <si>
    <t>นายโสภณ นาคกล่อม</t>
  </si>
  <si>
    <t>นายสัตวแพทย์ชำนาญการพิเศษ</t>
  </si>
  <si>
    <t>นางสาวปาริชาติ  มัธยม</t>
  </si>
  <si>
    <t>นายสมศักดิ์ นวลสม</t>
  </si>
  <si>
    <t>นักวิชาการสัตวบาลชำนาญการ</t>
  </si>
  <si>
    <t>นายเสนีย์  จงประเสริฐ</t>
  </si>
  <si>
    <t>นักวิชาการสัตวบาลปฏิบัติการ</t>
  </si>
  <si>
    <t>นายกิตติศักดิ์ วายุนิจ</t>
  </si>
  <si>
    <t>นายภาสพงศ์ ทองย้อย</t>
  </si>
  <si>
    <t>นายณัฐชัย อทิตยกุล</t>
  </si>
  <si>
    <t>เจ้าพนักงานสัตวบาลชำนาญงาน</t>
  </si>
  <si>
    <t>นางสาวภัคธนัช  พรมบุญแก้ว</t>
  </si>
  <si>
    <t>นางสาวพิมพ์กัญจน์  วิเศษณกุล</t>
  </si>
  <si>
    <t>นายสัตวแพทย์ปฏิบัติการ</t>
  </si>
  <si>
    <t>นายพยุงศักดิ์  ทองแก้ว</t>
  </si>
  <si>
    <t>นางสาวมีนตรา  ระนาดแก้ว</t>
  </si>
  <si>
    <t>นางธิดา  พลชะนา</t>
  </si>
  <si>
    <t>เจ้าพนักงานธุรการปฏิบัติงาน</t>
  </si>
  <si>
    <t>นายปราโมทย์ ศิลาจันทร์</t>
  </si>
  <si>
    <t>เจ้าพนักงานสัตวบาลปฏิบัติงาน</t>
  </si>
  <si>
    <t>นายอิสมาแอล  ยุมาดีน</t>
  </si>
  <si>
    <t>นายวสันต์  สิงหพันธ์</t>
  </si>
  <si>
    <t>นางสาวโสมรภัส  โปกุล</t>
  </si>
  <si>
    <t>นางบุญพา จามจุรี</t>
  </si>
  <si>
    <t>เจ้าหน้าที่ระบบงานคอมพิวเตอร์</t>
  </si>
  <si>
    <t>พนักงานราชการ</t>
  </si>
  <si>
    <t>นางสาววันเพ็ญ  หลวงสุ</t>
  </si>
  <si>
    <t>เจ้าพนักงานสัตวบาล</t>
  </si>
  <si>
    <t xml:space="preserve">นายณัฐนันท์  บริเพ็ชร </t>
  </si>
  <si>
    <t>นายอนุพงษ์  อนิโรจน์</t>
  </si>
  <si>
    <t>นายจิรศักดิ์ อินทร์แก้ว</t>
  </si>
  <si>
    <t>นางอำพัน  เสวกเกิด</t>
  </si>
  <si>
    <t>พนักงานผู้ช่วยสัตวบาล</t>
  </si>
  <si>
    <t>นายวุฒินันท์  จีบบรรจง</t>
  </si>
  <si>
    <t>นักวิชาการสัตวบาล</t>
  </si>
  <si>
    <t>นายพงษ์ศักดิ์  ยุงไธสง</t>
  </si>
  <si>
    <t>นางสาวอรอนงค์  จันทร์มณี</t>
  </si>
  <si>
    <t>นายสุพิศ  ชูใหม่</t>
  </si>
  <si>
    <t>ว่าที่ร้อยตรีวินัย  หวังพัฒน์</t>
  </si>
  <si>
    <t>นายสมมิตร สมบัติพิบูลย์</t>
  </si>
  <si>
    <t>นายสุเทพ  ไล่กสิกรรม</t>
  </si>
  <si>
    <t>นายธนาวุฒิ  จิตดี</t>
  </si>
  <si>
    <t>นายโกวิท  เพชรทอง</t>
  </si>
  <si>
    <t>นายจตุรงค์  เขาบาต</t>
  </si>
  <si>
    <t>นายประจักษ์  เมืองพร้อม</t>
  </si>
  <si>
    <t>นายอดิสรณ์  แก้วเพ็งกรอ</t>
  </si>
  <si>
    <t>นายอำนาจ  ชาญนคร</t>
  </si>
  <si>
    <t>นายสัมพันธ์  ประเสริฐ</t>
  </si>
  <si>
    <t>นายพัฒนา  คงสองเมือง</t>
  </si>
  <si>
    <t>นายมโนรัตน์ ยมขวัญเมือง</t>
  </si>
  <si>
    <t>นายกิตติกร  สวัสดิ์ศรี</t>
  </si>
  <si>
    <t>นายสุรสิทธิ์  ล่องหลง</t>
  </si>
  <si>
    <t>นายเอนก  ไชยชนะ</t>
  </si>
  <si>
    <t>นายถาวร แกล้วทนงค์</t>
  </si>
  <si>
    <t>นายประภาส  พจนวิชัย</t>
  </si>
  <si>
    <t>นายประเสริฐ  หนูทอง</t>
  </si>
  <si>
    <t>นายวัชรินทร์  แมนหนู</t>
  </si>
  <si>
    <t>นางสาวกมลรัตน์   เดชศรี</t>
  </si>
  <si>
    <t>นายเทพินทร์  บุนยพุกกนะ</t>
  </si>
  <si>
    <t>การคิดเชิงวิพากษ์และการจัดการปํญหา</t>
  </si>
  <si>
    <t>ทักษะการคิด</t>
  </si>
  <si>
    <r>
      <rPr>
        <b/>
        <sz val="22"/>
        <rFont val="TH SarabunPSK"/>
        <charset val="134"/>
      </rPr>
      <t xml:space="preserve">                      </t>
    </r>
    <r>
      <rPr>
        <b/>
        <i/>
        <u/>
        <sz val="22"/>
        <rFont val="JasmineUPC"/>
        <charset val="134"/>
      </rPr>
      <t>โปรแกรม</t>
    </r>
    <r>
      <rPr>
        <b/>
        <i/>
        <u/>
        <sz val="36"/>
        <color theme="4"/>
        <rFont val="JasmineUPC"/>
        <charset val="134"/>
      </rPr>
      <t>สรุปผล</t>
    </r>
    <r>
      <rPr>
        <b/>
        <i/>
        <u/>
        <sz val="22"/>
        <rFont val="JasmineUPC"/>
        <charset val="134"/>
      </rPr>
      <t>การพัฒนาบุคลากรกรมปศุสัตว์รายหน่วยงาน</t>
    </r>
  </si>
  <si>
    <t>ชื่อหน่วยงาน</t>
  </si>
  <si>
    <t>จำนวนข้าราชการ
ทั้งหมดในหน่วยงาน (คน)</t>
  </si>
  <si>
    <t>จำนวนพนักงานราชการทั้งหมดในหน่วยงาน (คน)</t>
  </si>
  <si>
    <t>รอบการประเมินที่ 1</t>
  </si>
  <si>
    <t>ผลการพัฒนาบุคลากร รอบการประเมินที่ 1</t>
  </si>
  <si>
    <t>สรุปขอบเขตการพัฒนาความรู้/ทักษะ/คุณลักษณะ (ครั้ง)</t>
  </si>
  <si>
    <t>สรุปวิธีการพัฒนา (ครั้ง)</t>
  </si>
  <si>
    <t>1)ความรู้/ทักษะเฉพาะทางในสายงาน</t>
  </si>
  <si>
    <t>1)อบรมกับหน่วยงานนอกกรมฯ</t>
  </si>
  <si>
    <t>จำนวนครั้งที่ขรก.ได้รับการพัฒนา (ครั้ง)</t>
  </si>
  <si>
    <t>จำนวนครั้งที่พรก.ได้รับการพัฒนา (ครั้ง)</t>
  </si>
  <si>
    <t>2)ภาษา</t>
  </si>
  <si>
    <t>2)อบรมกับหน่วยงานในกรมฯ</t>
  </si>
  <si>
    <t>จำนวนขรก.ที่ได้รับการพัฒนา (คน)</t>
  </si>
  <si>
    <t>จำนวนพรก.ที่ได้รับการพัฒนา (คน)</t>
  </si>
  <si>
    <t>3)ภาวะผู้นำ/คุณธรรม/จริยธรรม</t>
  </si>
  <si>
    <t>3)e-Learning</t>
  </si>
  <si>
    <t>ร้อยละของขรก.ที่ได้รับการพัฒนาไม่น้อยกว่า 1 ครั้ง/ปี</t>
  </si>
  <si>
    <t>ร้อยละของพรก.ที่ได้รับการพัฒนาไม่น้อยกว่า 1 ครั้ง/ปี</t>
  </si>
  <si>
    <t>4)จิตอาสา/บริการ</t>
  </si>
  <si>
    <t>4)ชุมชนนักปฏิบัติ(CoP)</t>
  </si>
  <si>
    <t>รอบการประเมินที่ 2</t>
  </si>
  <si>
    <t>ผลการพัฒนาบุคลากร รอบการประเมินที่ 2</t>
  </si>
  <si>
    <t>5)ความรับผิดชอบ/ซื่อสัตย์สุจริต</t>
  </si>
  <si>
    <t>5)สอนงาน</t>
  </si>
  <si>
    <t>6)ทำงานเป็นทีม</t>
  </si>
  <si>
    <t>6)มอบหมายงาน</t>
  </si>
  <si>
    <t>7)คิดค้น/พัฒนาและประยุกต์ใช้นวัตกรรมใหม่ๆ</t>
  </si>
  <si>
    <t>7)ดูงานนอกสถานที่</t>
  </si>
  <si>
    <t xml:space="preserve"> </t>
  </si>
  <si>
    <t>8)กฎหมาย/กฎระเบียบในการปฏิบัติงาน</t>
  </si>
  <si>
    <t>8)หมุนเวียนงาน</t>
  </si>
  <si>
    <t>9)การใช้เทคโนโลยี</t>
  </si>
  <si>
    <t>9)เรียนรู้ด้วยตนเอง</t>
  </si>
  <si>
    <t>รวมทั้งปีงบประมาณ</t>
  </si>
  <si>
    <t>ผลการพัฒนาบุคลากร ทั้งปีงบประมาณ</t>
  </si>
  <si>
    <t>10)ทักษะการคิด</t>
  </si>
  <si>
    <t>10)อื่นๆ</t>
  </si>
  <si>
    <t>รวม (ครั้ง)</t>
  </si>
  <si>
    <r>
      <rPr>
        <b/>
        <sz val="12"/>
        <color theme="1"/>
        <rFont val="TH SarabunPSK"/>
        <charset val="134"/>
      </rPr>
      <t xml:space="preserve">                                   </t>
    </r>
    <r>
      <rPr>
        <b/>
        <u/>
        <sz val="12"/>
        <color theme="1"/>
        <rFont val="TH SarabunPSK"/>
        <charset val="134"/>
      </rPr>
      <t>เป้าหมายการพัฒนาบุคลากรกรมปศุสัตว์
ตัวชี้วัด:</t>
    </r>
    <r>
      <rPr>
        <sz val="12"/>
        <color theme="1"/>
        <rFont val="TH SarabunPSK"/>
        <charset val="134"/>
      </rPr>
      <t xml:space="preserve"> ร้อยละของบุคลากรในหน่วยงาน (ข้าราชการและพนักงานราชการ) ที่ได้รับการพัฒนาความรู้ ทักษะ และสมรรถนะที่จำเป็นต่อการปฏิบัติงาน ไม่น้อยกว่า 1 ครั้งต่อปี
</t>
    </r>
    <r>
      <rPr>
        <b/>
        <u/>
        <sz val="12"/>
        <color theme="1"/>
        <rFont val="TH SarabunPSK"/>
        <charset val="134"/>
      </rPr>
      <t>ค่าเป้าหมาย:</t>
    </r>
    <r>
      <rPr>
        <sz val="12"/>
        <color theme="1"/>
        <rFont val="TH SarabunPSK"/>
        <charset val="134"/>
      </rPr>
      <t xml:space="preserve">       ปีงบประมาณ พ.ศ. 2561 ค่าเป้าหมาย ร้อยละ 60
                       ปีงบประมาณ พ.ศ. 2562 ค่าเป้าหมาย ร้อยละ 70
                       ปีงบประมาณ พ.ศ. 2563 ค่าเป้าหมาย ร้อยละ 80
                       ปีงบประมาณ พ.ศ. 2564 ค่าเป้าหมาย ร้อยละ 90
                       ปีงบประมาณ พ.ศ. 2565 ค่าเป้าหมาย ร้อยละ 100</t>
    </r>
  </si>
  <si>
    <t>ผลการนำความรู้ไปใช้ประโยชน์ ทั้งปีงบประมาณ</t>
  </si>
  <si>
    <t>จำนวนบุคลากรที่สามารถนำความรู้ไปใช้ประโยชน์ (คน)</t>
  </si>
  <si>
    <t>ร้อยละของบุคลากรที่สามารถนำความรู้ไปใช้ประโยชน์</t>
  </si>
  <si>
    <t>ค่าใช้จ่ายในการพัฒนาบุคลากร ทั้งปีงบประมาณ</t>
  </si>
  <si>
    <t>ค่าใช้จ่ายรวมทั้งหน่วยงาน (บาท)</t>
  </si>
  <si>
    <t>ค่าใช้จ่ายเฉลี่ย/คน (เฉพาะหลักสูตรที่มีค่าธรรมเนียม)</t>
  </si>
  <si>
    <t>หมายเหตุ  นำส่งกองการเจ้าหน้าที่เป็นไฟล์เท่านั้น</t>
  </si>
  <si>
    <t>โปรแกรมตรวจสอบรายชื่อผู้ที่ยังไม่ได้รับการพัฒนา (หากต้องการ)</t>
  </si>
  <si>
    <r>
      <rPr>
        <b/>
        <u/>
        <sz val="16"/>
        <color theme="1"/>
        <rFont val="TH SarabunPSK"/>
        <charset val="134"/>
      </rPr>
      <t>คำชี้แจง</t>
    </r>
    <r>
      <rPr>
        <sz val="16"/>
        <color theme="1"/>
        <rFont val="TH SarabunPSK"/>
        <charset val="134"/>
      </rPr>
      <t xml:space="preserve">  ให้ท่านป้อนรายชื่อบุคลากรทุกคนในหน่วยงาน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</t>
    </r>
    <r>
      <rPr>
        <sz val="16"/>
        <rFont val="TH SarabunPSK"/>
        <charset val="134"/>
      </rPr>
      <t xml:space="preserve"> "เก็บข้อมูลHRD"</t>
    </r>
    <r>
      <rPr>
        <sz val="16"/>
        <color theme="7"/>
        <rFont val="TH SarabunPSK"/>
        <charset val="134"/>
      </rPr>
      <t xml:space="preserve"> </t>
    </r>
    <r>
      <rPr>
        <sz val="16"/>
        <color theme="1"/>
        <rFont val="TH SarabunPSK"/>
        <charset val="134"/>
      </rPr>
      <t xml:space="preserve">หากรายชื่อใดเคยได้รับการพัฒนาแล้วอย่างน้อย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charset val="134"/>
      </rPr>
      <t xml:space="preserve">"ได้รับการพัฒนาแล้ว" </t>
    </r>
    <r>
      <rPr>
        <sz val="16"/>
        <rFont val="TH SarabunPSK"/>
        <charset val="134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charset val="134"/>
      </rPr>
      <t xml:space="preserve"> </t>
    </r>
    <r>
      <rPr>
        <sz val="16"/>
        <color rgb="FFFF0000"/>
        <rFont val="TH SarabunPSK"/>
        <charset val="134"/>
      </rPr>
      <t>"ยังไม่ได้รับการพัฒนา"</t>
    </r>
  </si>
  <si>
    <r>
      <rPr>
        <b/>
        <u/>
        <sz val="16"/>
        <color theme="1"/>
        <rFont val="TH SarabunPSK"/>
        <charset val="134"/>
      </rPr>
      <t>หมายเหตุ</t>
    </r>
    <r>
      <rPr>
        <sz val="16"/>
        <color theme="1"/>
        <rFont val="TH SarabunPSK"/>
        <charset val="134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charset val="134"/>
      </rPr>
      <t>ตัวอย่างที่1</t>
    </r>
    <r>
      <rPr>
        <sz val="16"/>
        <color theme="1"/>
        <rFont val="TH SarabunPSK"/>
        <charset val="134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charset val="134"/>
      </rPr>
      <t>ตัวอย่างที่2</t>
    </r>
    <r>
      <rPr>
        <sz val="16"/>
        <color theme="1"/>
        <rFont val="TH SarabunPSK"/>
        <charset val="134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charset val="134"/>
      </rPr>
      <t xml:space="preserve">   </t>
    </r>
    <r>
      <rPr>
        <sz val="16"/>
        <color theme="1"/>
        <rFont val="TH SarabunPSK"/>
        <charset val="134"/>
      </rPr>
      <t>" (มีช่องว่างแฝงหลังนามสกุล) ระบบจะคำนวณว่าเป็น 2 คน
2. โปรแกรมจะคำนวณสถานะการพัฒนาตั้งแต่เริ่มปีงบประมาณจนถึงปัจจุบัน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</si>
  <si>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ลำดับ</t>
  </si>
  <si>
    <r>
      <rPr>
        <b/>
        <sz val="17"/>
        <color theme="1"/>
        <rFont val="TH SarabunPSK"/>
        <charset val="134"/>
      </rPr>
      <t>คำนำหน้าชื่อ (</t>
    </r>
    <r>
      <rPr>
        <b/>
        <sz val="17"/>
        <color rgb="FFFF0000"/>
        <rFont val="TH SarabunPSK"/>
        <charset val="134"/>
      </rPr>
      <t>ไม่ใช้ตัวย่อ</t>
    </r>
    <r>
      <rPr>
        <b/>
        <sz val="17"/>
        <color theme="1"/>
        <rFont val="TH SarabunPSK"/>
        <charset val="134"/>
      </rPr>
      <t xml:space="preserve">)/
ชื่อ-สกุล </t>
    </r>
  </si>
  <si>
    <t>สถานะการได้รับการพัฒนา
ตั้งแต่ต้นปีงบประมาณ - ปัจจุบัน</t>
  </si>
  <si>
    <t>หัวหน้ากลุ่มยุทธศาสตร์ฯ</t>
  </si>
  <si>
    <t>ปศุสัตว์อำเภอสวี</t>
  </si>
  <si>
    <t>หัวหน้ากลุ่มพัฒนาสุขภาพสัตว์</t>
  </si>
  <si>
    <t>หัวหน้ากลุ่มพัฒนาคุณภาพสินค้าฯ</t>
  </si>
  <si>
    <t>หัวหน้ากลุ่มส่งเสริมฯ</t>
  </si>
  <si>
    <t>สัตว์แพทย์ชำนาญงาน</t>
  </si>
  <si>
    <t>ปศุสัตว์อำเภอหลังสวน</t>
  </si>
  <si>
    <t>ปศุสัตว์อำเภอละแม</t>
  </si>
  <si>
    <t>ปศุสัตว์อำเภอทุ่งตะโก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</si>
</sst>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  <numFmt numFmtId="180" formatCode="[$-1870000]d/m/yy;@"/>
    <numFmt numFmtId="181" formatCode="#,##0_ ;\-#,##0\ "/>
    <numFmt numFmtId="182" formatCode="#,##0.00_ ;\-#,##0.00\ "/>
    <numFmt numFmtId="183" formatCode="&quot;฿&quot;#,##0.00"/>
    <numFmt numFmtId="184" formatCode="[$-187041E]d\ mmm\ yy;@"/>
  </numFmts>
  <fonts count="76">
    <font>
      <sz val="11"/>
      <color theme="1"/>
      <name val="Tahoma"/>
      <charset val="222"/>
      <scheme val="minor"/>
    </font>
    <font>
      <b/>
      <sz val="17"/>
      <color theme="1"/>
      <name val="TH SarabunPSK"/>
      <charset val="134"/>
    </font>
    <font>
      <sz val="14"/>
      <color theme="1"/>
      <name val="TH SarabunPSK"/>
      <charset val="134"/>
    </font>
    <font>
      <sz val="17"/>
      <color theme="1"/>
      <name val="TH SarabunPSK"/>
      <charset val="134"/>
    </font>
    <font>
      <b/>
      <i/>
      <sz val="26"/>
      <color theme="1"/>
      <name val="JasmineUPC"/>
      <charset val="134"/>
    </font>
    <font>
      <sz val="16"/>
      <color theme="1"/>
      <name val="TH SarabunPSK"/>
      <charset val="134"/>
    </font>
    <font>
      <sz val="16"/>
      <color theme="1"/>
      <name val="TH SarabunPSK"/>
      <charset val="222"/>
    </font>
    <font>
      <sz val="16"/>
      <color theme="1"/>
      <name val="TH SarabunIT๙"/>
      <charset val="134"/>
    </font>
    <font>
      <sz val="11"/>
      <color theme="1"/>
      <name val="TH SarabunPSK"/>
      <charset val="134"/>
    </font>
    <font>
      <sz val="14"/>
      <color theme="1"/>
      <name val="TH SarabunPSK"/>
      <charset val="222"/>
    </font>
    <font>
      <b/>
      <u/>
      <sz val="22"/>
      <name val="TH SarabunPSK"/>
      <charset val="222"/>
    </font>
    <font>
      <b/>
      <u/>
      <sz val="22"/>
      <color theme="1"/>
      <name val="TH SarabunPSK"/>
      <charset val="222"/>
    </font>
    <font>
      <b/>
      <u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name val="TH SarabunPSK"/>
      <charset val="134"/>
    </font>
    <font>
      <b/>
      <sz val="18"/>
      <color theme="1"/>
      <name val="TH SarabunPSK"/>
      <charset val="134"/>
    </font>
    <font>
      <b/>
      <sz val="15"/>
      <color theme="1"/>
      <name val="TH SarabunPSK"/>
      <charset val="134"/>
    </font>
    <font>
      <sz val="15"/>
      <color theme="1"/>
      <name val="TH SarabunPSK"/>
      <charset val="134"/>
    </font>
    <font>
      <b/>
      <sz val="14"/>
      <color theme="1"/>
      <name val="TH SarabunPSK"/>
      <charset val="134"/>
    </font>
    <font>
      <sz val="13"/>
      <color theme="1"/>
      <name val="TH SarabunPSK"/>
      <charset val="134"/>
    </font>
    <font>
      <b/>
      <sz val="14"/>
      <color theme="1"/>
      <name val="TH SarabunPSK"/>
      <charset val="222"/>
    </font>
    <font>
      <b/>
      <sz val="16"/>
      <color theme="1"/>
      <name val="TH SarabunPSK"/>
      <charset val="222"/>
    </font>
    <font>
      <b/>
      <sz val="12"/>
      <color theme="1"/>
      <name val="TH SarabunPSK"/>
      <charset val="134"/>
    </font>
    <font>
      <b/>
      <sz val="11"/>
      <color theme="1"/>
      <name val="TH SarabunPSK"/>
      <charset val="134"/>
    </font>
    <font>
      <sz val="14"/>
      <color rgb="FFFF0000"/>
      <name val="TH SarabunPSK"/>
      <charset val="134"/>
    </font>
    <font>
      <sz val="14"/>
      <name val="TH SarabunPSK"/>
      <charset val="222"/>
    </font>
    <font>
      <sz val="14"/>
      <name val="TH SarabunPSK"/>
      <charset val="134"/>
    </font>
    <font>
      <sz val="14"/>
      <color rgb="FFFF0000"/>
      <name val="TH SarabunPSK"/>
      <charset val="222"/>
    </font>
    <font>
      <b/>
      <u/>
      <sz val="18"/>
      <color rgb="FFFF0000"/>
      <name val="TH SarabunPSK"/>
      <charset val="134"/>
    </font>
    <font>
      <b/>
      <sz val="16"/>
      <name val="TH SarabunPSK"/>
      <charset val="134"/>
    </font>
    <font>
      <b/>
      <sz val="16"/>
      <color rgb="FFFF0000"/>
      <name val="TH SarabunPSK"/>
      <charset val="134"/>
    </font>
    <font>
      <sz val="10"/>
      <name val="TH SarabunPSK"/>
      <charset val="134"/>
    </font>
    <font>
      <b/>
      <i/>
      <sz val="18"/>
      <name val="TH SarabunPSK"/>
      <charset val="222"/>
    </font>
    <font>
      <b/>
      <sz val="11.3"/>
      <color theme="1"/>
      <name val="TH SarabunPSK"/>
      <charset val="134"/>
    </font>
    <font>
      <b/>
      <sz val="9"/>
      <color theme="1"/>
      <name val="TH SarabunPSK"/>
      <charset val="134"/>
    </font>
    <font>
      <sz val="14"/>
      <color theme="1"/>
      <name val="TH SarabunIT๙"/>
      <charset val="134"/>
    </font>
    <font>
      <b/>
      <sz val="8"/>
      <color theme="1"/>
      <name val="TH SarabunPSK"/>
      <charset val="134"/>
    </font>
    <font>
      <b/>
      <sz val="7"/>
      <color theme="1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0"/>
      <color indexed="8"/>
      <name val="Tahoma"/>
      <charset val="134"/>
    </font>
    <font>
      <b/>
      <i/>
      <sz val="18"/>
      <name val="JasmineUPC"/>
      <charset val="134"/>
    </font>
    <font>
      <b/>
      <i/>
      <u/>
      <sz val="18"/>
      <name val="JasmineUPC"/>
      <charset val="134"/>
    </font>
    <font>
      <b/>
      <i/>
      <u/>
      <sz val="28"/>
      <color theme="4"/>
      <name val="JasmineUPC"/>
      <charset val="134"/>
    </font>
    <font>
      <b/>
      <u/>
      <sz val="11.3"/>
      <color theme="1"/>
      <name val="TH SarabunPSK"/>
      <charset val="134"/>
    </font>
    <font>
      <b/>
      <sz val="22"/>
      <name val="TH SarabunPSK"/>
      <charset val="134"/>
    </font>
    <font>
      <b/>
      <i/>
      <u/>
      <sz val="22"/>
      <name val="JasmineUPC"/>
      <charset val="134"/>
    </font>
    <font>
      <b/>
      <i/>
      <u/>
      <sz val="36"/>
      <color theme="4"/>
      <name val="JasmineUPC"/>
      <charset val="134"/>
    </font>
    <font>
      <b/>
      <sz val="17"/>
      <color rgb="FFFF0000"/>
      <name val="TH SarabunPSK"/>
      <charset val="134"/>
    </font>
    <font>
      <b/>
      <sz val="12"/>
      <color rgb="FFFF0000"/>
      <name val="TH SarabunPSK"/>
      <charset val="134"/>
    </font>
    <font>
      <b/>
      <u/>
      <sz val="12"/>
      <color theme="1"/>
      <name val="TH SarabunPSK"/>
      <charset val="134"/>
    </font>
    <font>
      <sz val="12"/>
      <color theme="1"/>
      <name val="TH SarabunPSK"/>
      <charset val="134"/>
    </font>
    <font>
      <b/>
      <u/>
      <sz val="16"/>
      <color theme="1"/>
      <name val="TH SarabunPSK"/>
      <charset val="134"/>
    </font>
    <font>
      <i/>
      <sz val="16"/>
      <color theme="1"/>
      <name val="TH SarabunPSK"/>
      <charset val="134"/>
    </font>
    <font>
      <u/>
      <sz val="16"/>
      <color rgb="FFFF0000"/>
      <name val="TH SarabunPSK"/>
      <charset val="134"/>
    </font>
    <font>
      <sz val="16"/>
      <color theme="7"/>
      <name val="TH SarabunPSK"/>
      <charset val="134"/>
    </font>
    <font>
      <sz val="16"/>
      <color rgb="FF00B050"/>
      <name val="TH SarabunPSK"/>
      <charset val="134"/>
    </font>
    <font>
      <sz val="16"/>
      <color rgb="FFFF0000"/>
      <name val="TH SarabunPS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/>
    <xf numFmtId="177" fontId="38" fillId="0" borderId="0" applyFon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178" fontId="38" fillId="0" borderId="0" applyFont="0" applyFill="0" applyBorder="0" applyAlignment="0" applyProtection="0">
      <alignment vertical="center"/>
    </xf>
    <xf numFmtId="179" fontId="38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11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2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8" borderId="14" applyNumberFormat="0" applyAlignment="0" applyProtection="0">
      <alignment vertical="center"/>
    </xf>
    <xf numFmtId="0" fontId="48" fillId="9" borderId="15" applyNumberFormat="0" applyAlignment="0" applyProtection="0">
      <alignment vertical="center"/>
    </xf>
    <xf numFmtId="0" fontId="49" fillId="9" borderId="14" applyNumberFormat="0" applyAlignment="0" applyProtection="0">
      <alignment vertical="center"/>
    </xf>
    <xf numFmtId="0" fontId="50" fillId="10" borderId="16" applyNumberFormat="0" applyAlignment="0" applyProtection="0">
      <alignment vertical="center"/>
    </xf>
    <xf numFmtId="0" fontId="51" fillId="0" borderId="17" applyNumberFormat="0" applyFill="0" applyAlignment="0" applyProtection="0">
      <alignment vertical="center"/>
    </xf>
    <xf numFmtId="0" fontId="52" fillId="0" borderId="18" applyNumberFormat="0" applyFill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3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56" fillId="4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7" fillId="17" borderId="0" applyNumberFormat="0" applyBorder="0" applyAlignment="0" applyProtection="0">
      <alignment vertical="center"/>
    </xf>
    <xf numFmtId="0" fontId="57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7" fillId="25" borderId="0" applyNumberFormat="0" applyBorder="0" applyAlignment="0" applyProtection="0">
      <alignment vertical="center"/>
    </xf>
    <xf numFmtId="0" fontId="57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7" fillId="29" borderId="0" applyNumberFormat="0" applyBorder="0" applyAlignment="0" applyProtection="0">
      <alignment vertical="center"/>
    </xf>
    <xf numFmtId="0" fontId="57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0" fontId="57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8" fillId="0" borderId="0"/>
  </cellStyleXfs>
  <cellXfs count="180">
    <xf numFmtId="0" fontId="0" fillId="0" borderId="0" xfId="0"/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shrinkToFit="1"/>
      <protection locked="0"/>
    </xf>
    <xf numFmtId="0" fontId="3" fillId="0" borderId="0" xfId="0" applyFont="1" applyProtection="1"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/>
      <protection locked="0"/>
    </xf>
    <xf numFmtId="0" fontId="5" fillId="0" borderId="2" xfId="49" applyNumberFormat="1" applyFont="1" applyFill="1" applyBorder="1" applyAlignment="1" applyProtection="1">
      <protection hidden="1"/>
    </xf>
    <xf numFmtId="0" fontId="5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/>
    </xf>
    <xf numFmtId="0" fontId="5" fillId="0" borderId="2" xfId="0" applyFont="1" applyBorder="1" applyProtection="1">
      <protection locked="0"/>
    </xf>
    <xf numFmtId="0" fontId="5" fillId="0" borderId="2" xfId="0" applyFont="1" applyBorder="1" applyAlignment="1" applyProtection="1">
      <alignment shrinkToFit="1"/>
      <protection locked="0"/>
    </xf>
    <xf numFmtId="0" fontId="5" fillId="0" borderId="2" xfId="0" applyFont="1" applyBorder="1"/>
    <xf numFmtId="0" fontId="6" fillId="0" borderId="2" xfId="49" applyNumberFormat="1" applyFont="1" applyFill="1" applyBorder="1" applyAlignment="1" applyProtection="1">
      <protection hidden="1"/>
    </xf>
    <xf numFmtId="0" fontId="7" fillId="0" borderId="2" xfId="0" applyFont="1" applyBorder="1"/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shrinkToFit="1"/>
      <protection locked="0"/>
    </xf>
    <xf numFmtId="0" fontId="8" fillId="0" borderId="0" xfId="0" applyFont="1"/>
    <xf numFmtId="0" fontId="5" fillId="0" borderId="0" xfId="0" applyFont="1" applyAlignment="1">
      <alignment vertical="center" shrinkToFit="1"/>
    </xf>
    <xf numFmtId="0" fontId="9" fillId="0" borderId="0" xfId="0" applyFont="1" applyAlignment="1">
      <alignment vertical="center" shrinkToFit="1"/>
    </xf>
    <xf numFmtId="180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vertical="top" wrapText="1"/>
    </xf>
    <xf numFmtId="0" fontId="13" fillId="2" borderId="0" xfId="0" applyFont="1" applyFill="1" applyAlignment="1" applyProtection="1">
      <alignment horizontal="right" vertical="center"/>
      <protection locked="0" hidden="1"/>
    </xf>
    <xf numFmtId="0" fontId="14" fillId="2" borderId="2" xfId="0" applyFont="1" applyFill="1" applyBorder="1" applyAlignment="1">
      <alignment horizontal="center" vertical="center" shrinkToFit="1"/>
    </xf>
    <xf numFmtId="0" fontId="8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3" fontId="17" fillId="2" borderId="2" xfId="1" applyNumberFormat="1" applyFont="1" applyFill="1" applyBorder="1" applyAlignment="1">
      <alignment horizontal="center" vertical="center" shrinkToFit="1"/>
    </xf>
    <xf numFmtId="0" fontId="18" fillId="2" borderId="0" xfId="0" applyFont="1" applyFill="1" applyAlignment="1">
      <alignment horizontal="right" vertical="center" shrinkToFit="1"/>
    </xf>
    <xf numFmtId="3" fontId="17" fillId="2" borderId="0" xfId="1" applyNumberFormat="1" applyFont="1" applyFill="1" applyBorder="1" applyAlignment="1">
      <alignment horizontal="center" vertical="center" wrapText="1"/>
    </xf>
    <xf numFmtId="0" fontId="18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center" vertical="center" textRotation="90" shrinkToFit="1"/>
    </xf>
    <xf numFmtId="0" fontId="19" fillId="2" borderId="0" xfId="0" applyFont="1" applyFill="1" applyAlignment="1">
      <alignment horizontal="right" vertical="center" shrinkToFit="1"/>
    </xf>
    <xf numFmtId="0" fontId="19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18" fillId="3" borderId="4" xfId="0" applyFont="1" applyFill="1" applyBorder="1" applyAlignment="1">
      <alignment horizontal="center" vertical="center" textRotation="90" shrinkToFit="1"/>
    </xf>
    <xf numFmtId="0" fontId="13" fillId="3" borderId="5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4" borderId="2" xfId="0" applyFont="1" applyFill="1" applyBorder="1" applyAlignment="1">
      <alignment horizontal="center" vertical="center" shrinkToFit="1"/>
    </xf>
    <xf numFmtId="0" fontId="18" fillId="3" borderId="8" xfId="0" applyFont="1" applyFill="1" applyBorder="1" applyAlignment="1">
      <alignment horizontal="center" vertical="center" textRotation="90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6" xfId="0" applyFont="1" applyFill="1" applyBorder="1" applyAlignment="1">
      <alignment horizontal="center" vertical="center" shrinkToFit="1"/>
    </xf>
    <xf numFmtId="0" fontId="13" fillId="3" borderId="7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shrinkToFit="1"/>
    </xf>
    <xf numFmtId="181" fontId="5" fillId="2" borderId="0" xfId="1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left" shrinkToFit="1"/>
    </xf>
    <xf numFmtId="49" fontId="9" fillId="2" borderId="2" xfId="0" applyNumberFormat="1" applyFont="1" applyFill="1" applyBorder="1" applyAlignment="1">
      <alignment horizontal="right" vertical="center" shrinkToFit="1"/>
    </xf>
    <xf numFmtId="181" fontId="5" fillId="2" borderId="2" xfId="1" applyNumberFormat="1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right" vertical="center" shrinkToFit="1"/>
    </xf>
    <xf numFmtId="181" fontId="14" fillId="2" borderId="2" xfId="1" applyNumberFormat="1" applyFont="1" applyFill="1" applyBorder="1" applyAlignment="1">
      <alignment horizontal="center" vertical="center" shrinkToFit="1"/>
    </xf>
    <xf numFmtId="182" fontId="5" fillId="2" borderId="0" xfId="1" applyNumberFormat="1" applyFont="1" applyFill="1" applyBorder="1" applyAlignment="1">
      <alignment horizontal="center" vertical="center" shrinkToFit="1"/>
    </xf>
    <xf numFmtId="0" fontId="18" fillId="3" borderId="9" xfId="0" applyFont="1" applyFill="1" applyBorder="1" applyAlignment="1">
      <alignment horizontal="center" vertical="center" textRotation="90" shrinkToFit="1"/>
    </xf>
    <xf numFmtId="182" fontId="5" fillId="2" borderId="2" xfId="1" applyNumberFormat="1" applyFont="1" applyFill="1" applyBorder="1" applyAlignment="1">
      <alignment horizontal="center" vertical="center" shrinkToFit="1"/>
    </xf>
    <xf numFmtId="0" fontId="20" fillId="2" borderId="0" xfId="0" applyFont="1" applyFill="1" applyAlignment="1">
      <alignment horizontal="center" shrinkToFit="1"/>
    </xf>
    <xf numFmtId="0" fontId="18" fillId="5" borderId="4" xfId="0" applyFont="1" applyFill="1" applyBorder="1" applyAlignment="1">
      <alignment horizontal="center" vertical="center" textRotation="90" shrinkToFit="1"/>
    </xf>
    <xf numFmtId="0" fontId="21" fillId="5" borderId="5" xfId="0" applyFont="1" applyFill="1" applyBorder="1" applyAlignment="1">
      <alignment horizontal="center" vertical="center" shrinkToFit="1"/>
    </xf>
    <xf numFmtId="0" fontId="21" fillId="5" borderId="6" xfId="0" applyFont="1" applyFill="1" applyBorder="1" applyAlignment="1">
      <alignment horizontal="center" vertical="center" shrinkToFit="1"/>
    </xf>
    <xf numFmtId="0" fontId="21" fillId="5" borderId="7" xfId="0" applyFont="1" applyFill="1" applyBorder="1" applyAlignment="1">
      <alignment horizontal="center" vertical="center" shrinkToFit="1"/>
    </xf>
    <xf numFmtId="0" fontId="18" fillId="5" borderId="8" xfId="0" applyFont="1" applyFill="1" applyBorder="1" applyAlignment="1">
      <alignment horizontal="center" vertical="center" textRotation="90" shrinkToFit="1"/>
    </xf>
    <xf numFmtId="0" fontId="13" fillId="5" borderId="5" xfId="0" applyFont="1" applyFill="1" applyBorder="1" applyAlignment="1">
      <alignment horizontal="center" vertical="center" shrinkToFit="1"/>
    </xf>
    <xf numFmtId="0" fontId="13" fillId="5" borderId="6" xfId="0" applyFont="1" applyFill="1" applyBorder="1" applyAlignment="1">
      <alignment horizontal="center" vertical="center" shrinkToFit="1"/>
    </xf>
    <xf numFmtId="0" fontId="13" fillId="5" borderId="7" xfId="0" applyFont="1" applyFill="1" applyBorder="1" applyAlignment="1">
      <alignment horizontal="center" vertical="center" shrinkToFit="1"/>
    </xf>
    <xf numFmtId="0" fontId="13" fillId="5" borderId="2" xfId="0" applyFont="1" applyFill="1" applyBorder="1" applyAlignment="1">
      <alignment horizontal="center" vertical="center" shrinkToFit="1"/>
    </xf>
    <xf numFmtId="0" fontId="18" fillId="5" borderId="9" xfId="0" applyFont="1" applyFill="1" applyBorder="1" applyAlignment="1">
      <alignment horizontal="center" vertical="center" textRotation="90" shrinkToFit="1"/>
    </xf>
    <xf numFmtId="0" fontId="18" fillId="4" borderId="2" xfId="0" applyFont="1" applyFill="1" applyBorder="1" applyAlignment="1">
      <alignment horizontal="center" vertical="center" textRotation="90" shrinkToFit="1"/>
    </xf>
    <xf numFmtId="0" fontId="13" fillId="4" borderId="6" xfId="0" applyFont="1" applyFill="1" applyBorder="1" applyAlignment="1">
      <alignment horizontal="center" vertical="center" shrinkToFit="1"/>
    </xf>
    <xf numFmtId="0" fontId="13" fillId="4" borderId="7" xfId="0" applyFont="1" applyFill="1" applyBorder="1" applyAlignment="1">
      <alignment horizontal="center" vertical="center" shrinkToFit="1"/>
    </xf>
    <xf numFmtId="0" fontId="13" fillId="4" borderId="2" xfId="0" applyFont="1" applyFill="1" applyBorder="1" applyAlignment="1">
      <alignment horizontal="center" vertical="center" shrinkToFit="1"/>
    </xf>
    <xf numFmtId="0" fontId="20" fillId="4" borderId="2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right" vertical="center" shrinkToFit="1"/>
    </xf>
    <xf numFmtId="0" fontId="22" fillId="3" borderId="10" xfId="0" applyFont="1" applyFill="1" applyBorder="1" applyAlignment="1">
      <alignment horizontal="left" vertical="center" wrapText="1" shrinkToFit="1"/>
    </xf>
    <xf numFmtId="0" fontId="23" fillId="3" borderId="0" xfId="0" applyFont="1" applyFill="1" applyAlignment="1">
      <alignment horizontal="left" vertical="center" wrapText="1" shrinkToFit="1"/>
    </xf>
    <xf numFmtId="0" fontId="21" fillId="4" borderId="6" xfId="0" applyFont="1" applyFill="1" applyBorder="1" applyAlignment="1">
      <alignment horizontal="center" vertical="center" shrinkToFit="1"/>
    </xf>
    <xf numFmtId="0" fontId="21" fillId="4" borderId="7" xfId="0" applyFont="1" applyFill="1" applyBorder="1" applyAlignment="1">
      <alignment horizontal="center" vertical="center" shrinkToFit="1"/>
    </xf>
    <xf numFmtId="183" fontId="24" fillId="2" borderId="0" xfId="0" applyNumberFormat="1" applyFont="1" applyFill="1" applyAlignment="1">
      <alignment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3" fontId="5" fillId="2" borderId="2" xfId="1" applyNumberFormat="1" applyFont="1" applyFill="1" applyBorder="1" applyAlignment="1">
      <alignment horizontal="center" vertical="center" shrinkToFit="1"/>
    </xf>
    <xf numFmtId="0" fontId="9" fillId="2" borderId="0" xfId="0" applyFont="1" applyFill="1" applyAlignment="1">
      <alignment vertical="center" shrinkToFit="1"/>
    </xf>
    <xf numFmtId="183" fontId="5" fillId="2" borderId="2" xfId="0" applyNumberFormat="1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right" vertical="center" shrinkToFit="1"/>
    </xf>
    <xf numFmtId="183" fontId="26" fillId="2" borderId="2" xfId="0" applyNumberFormat="1" applyFont="1" applyFill="1" applyBorder="1" applyAlignment="1">
      <alignment vertical="center" shrinkToFit="1"/>
    </xf>
    <xf numFmtId="0" fontId="27" fillId="2" borderId="0" xfId="0" applyFont="1" applyFill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12" fillId="2" borderId="0" xfId="0" applyFont="1" applyFill="1" applyAlignment="1">
      <alignment horizontal="center"/>
    </xf>
    <xf numFmtId="0" fontId="28" fillId="0" borderId="0" xfId="0" applyFont="1" applyAlignment="1">
      <alignment horizontal="center"/>
    </xf>
    <xf numFmtId="0" fontId="15" fillId="0" borderId="0" xfId="0" applyFont="1"/>
    <xf numFmtId="0" fontId="29" fillId="2" borderId="0" xfId="0" applyFont="1" applyFill="1" applyAlignment="1">
      <alignment horizontal="right" vertical="center" wrapText="1"/>
    </xf>
    <xf numFmtId="0" fontId="29" fillId="2" borderId="0" xfId="0" applyFont="1" applyFill="1" applyAlignment="1">
      <alignment vertical="center" wrapText="1"/>
    </xf>
    <xf numFmtId="0" fontId="8" fillId="0" borderId="0" xfId="0" applyFont="1" applyAlignment="1">
      <alignment horizontal="center" vertical="center"/>
    </xf>
    <xf numFmtId="2" fontId="8" fillId="2" borderId="0" xfId="0" applyNumberFormat="1" applyFont="1" applyFill="1" applyAlignment="1">
      <alignment horizontal="center"/>
    </xf>
    <xf numFmtId="176" fontId="8" fillId="2" borderId="0" xfId="1" applyFont="1" applyFill="1" applyAlignment="1">
      <alignment horizontal="center"/>
    </xf>
    <xf numFmtId="0" fontId="17" fillId="2" borderId="5" xfId="0" applyFont="1" applyFill="1" applyBorder="1" applyAlignment="1" applyProtection="1">
      <alignment horizontal="center" vertical="center" shrinkToFit="1"/>
      <protection locked="0" hidden="1"/>
    </xf>
    <xf numFmtId="0" fontId="17" fillId="2" borderId="7" xfId="0" applyFont="1" applyFill="1" applyBorder="1" applyAlignment="1" applyProtection="1">
      <alignment horizontal="center" vertical="center" shrinkToFit="1"/>
      <protection locked="0" hidden="1"/>
    </xf>
    <xf numFmtId="0" fontId="13" fillId="2" borderId="0" xfId="0" applyFont="1" applyFill="1" applyAlignment="1">
      <alignment horizontal="right" vertical="center"/>
    </xf>
    <xf numFmtId="184" fontId="17" fillId="2" borderId="2" xfId="0" applyNumberFormat="1" applyFont="1" applyFill="1" applyBorder="1" applyAlignment="1" applyProtection="1">
      <alignment vertical="center" shrinkToFit="1"/>
      <protection locked="0" hidden="1"/>
    </xf>
    <xf numFmtId="184" fontId="17" fillId="2" borderId="0" xfId="0" applyNumberFormat="1" applyFont="1" applyFill="1" applyAlignment="1" applyProtection="1">
      <alignment vertical="center" shrinkToFit="1"/>
      <protection locked="0" hidden="1"/>
    </xf>
    <xf numFmtId="184" fontId="17" fillId="0" borderId="0" xfId="0" applyNumberFormat="1" applyFont="1" applyAlignment="1" applyProtection="1">
      <alignment horizontal="center" vertical="center"/>
      <protection locked="0" hidden="1"/>
    </xf>
    <xf numFmtId="0" fontId="2" fillId="2" borderId="0" xfId="0" applyFont="1" applyFill="1" applyAlignment="1">
      <alignment horizontal="center" vertical="center" shrinkToFit="1"/>
    </xf>
    <xf numFmtId="2" fontId="2" fillId="2" borderId="0" xfId="0" applyNumberFormat="1" applyFont="1" applyFill="1" applyAlignment="1">
      <alignment horizontal="center" vertical="center" shrinkToFit="1"/>
    </xf>
    <xf numFmtId="176" fontId="2" fillId="2" borderId="0" xfId="1" applyFont="1" applyFill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2" fontId="18" fillId="4" borderId="2" xfId="0" applyNumberFormat="1" applyFont="1" applyFill="1" applyBorder="1" applyAlignment="1">
      <alignment horizontal="center" vertical="center" shrinkToFit="1"/>
    </xf>
    <xf numFmtId="2" fontId="18" fillId="2" borderId="0" xfId="0" applyNumberFormat="1" applyFont="1" applyFill="1" applyAlignment="1">
      <alignment horizontal="center" vertical="center" shrinkToFit="1"/>
    </xf>
    <xf numFmtId="0" fontId="5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9" fillId="2" borderId="9" xfId="0" applyFont="1" applyFill="1" applyBorder="1" applyAlignment="1">
      <alignment vertical="center" shrinkToFit="1"/>
    </xf>
    <xf numFmtId="0" fontId="27" fillId="0" borderId="0" xfId="0" applyFont="1" applyAlignment="1">
      <alignment vertical="center" shrinkToFit="1"/>
    </xf>
    <xf numFmtId="1" fontId="5" fillId="4" borderId="2" xfId="0" applyNumberFormat="1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23" fillId="3" borderId="10" xfId="0" applyFont="1" applyFill="1" applyBorder="1" applyAlignment="1">
      <alignment horizontal="left" vertical="center" wrapText="1" shrinkToFit="1"/>
    </xf>
    <xf numFmtId="0" fontId="30" fillId="2" borderId="0" xfId="0" applyFont="1" applyFill="1" applyAlignment="1">
      <alignment horizontal="center" vertical="center" shrinkToFit="1"/>
    </xf>
    <xf numFmtId="0" fontId="8" fillId="0" borderId="0" xfId="0" applyFont="1" applyAlignment="1">
      <alignment horizontal="right" vertical="top"/>
    </xf>
    <xf numFmtId="0" fontId="18" fillId="0" borderId="0" xfId="0" applyFont="1" applyAlignment="1">
      <alignment horizontal="center" vertical="center" wrapText="1"/>
    </xf>
    <xf numFmtId="0" fontId="2" fillId="0" borderId="0" xfId="0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2" fontId="2" fillId="0" borderId="0" xfId="0" applyNumberFormat="1" applyFont="1" applyAlignment="1" applyProtection="1">
      <alignment horizontal="center" vertical="center" shrinkToFit="1"/>
      <protection locked="0"/>
    </xf>
    <xf numFmtId="176" fontId="2" fillId="0" borderId="0" xfId="1" applyFont="1" applyAlignment="1" applyProtection="1">
      <alignment horizontal="center" vertical="center" shrinkToFit="1"/>
      <protection locked="0"/>
    </xf>
    <xf numFmtId="1" fontId="2" fillId="0" borderId="0" xfId="0" applyNumberFormat="1" applyFont="1" applyAlignment="1" applyProtection="1">
      <alignment horizontal="center" vertical="center" shrinkToFit="1"/>
      <protection locked="0"/>
    </xf>
    <xf numFmtId="0" fontId="28" fillId="2" borderId="0" xfId="0" applyFont="1" applyFill="1" applyAlignment="1">
      <alignment vertical="top"/>
    </xf>
    <xf numFmtId="0" fontId="31" fillId="0" borderId="5" xfId="0" applyFont="1" applyBorder="1" applyAlignment="1" applyProtection="1">
      <alignment horizontal="center" vertical="center" wrapText="1" shrinkToFit="1"/>
      <protection locked="0"/>
    </xf>
    <xf numFmtId="0" fontId="31" fillId="0" borderId="7" xfId="0" applyFont="1" applyBorder="1" applyAlignment="1" applyProtection="1">
      <alignment horizontal="center" vertical="center" wrapText="1" shrinkToFit="1"/>
      <protection locked="0"/>
    </xf>
    <xf numFmtId="0" fontId="32" fillId="2" borderId="0" xfId="0" applyFont="1" applyFill="1" applyAlignment="1">
      <alignment horizontal="left" wrapText="1"/>
    </xf>
    <xf numFmtId="0" fontId="22" fillId="2" borderId="0" xfId="0" applyFont="1" applyFill="1" applyAlignment="1">
      <alignment horizontal="right" vertical="center"/>
    </xf>
    <xf numFmtId="3" fontId="17" fillId="0" borderId="2" xfId="1" applyNumberFormat="1" applyFont="1" applyFill="1" applyBorder="1" applyAlignment="1" applyProtection="1">
      <alignment horizontal="center" vertical="center" shrinkToFit="1"/>
      <protection locked="0"/>
    </xf>
    <xf numFmtId="0" fontId="33" fillId="2" borderId="0" xfId="0" applyFont="1" applyFill="1" applyAlignment="1">
      <alignment horizontal="right" vertical="center" shrinkToFit="1"/>
    </xf>
    <xf numFmtId="0" fontId="22" fillId="2" borderId="0" xfId="0" applyFont="1" applyFill="1" applyAlignment="1">
      <alignment horizontal="right" vertical="center" wrapText="1"/>
    </xf>
    <xf numFmtId="0" fontId="17" fillId="6" borderId="2" xfId="0" applyFont="1" applyFill="1" applyBorder="1" applyAlignment="1" applyProtection="1">
      <alignment horizontal="center" vertical="center" shrinkToFit="1"/>
      <protection locked="0"/>
    </xf>
    <xf numFmtId="0" fontId="22" fillId="2" borderId="2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2" xfId="49" applyNumberFormat="1" applyFont="1" applyFill="1" applyBorder="1" applyAlignment="1" applyProtection="1">
      <protection hidden="1"/>
    </xf>
    <xf numFmtId="0" fontId="2" fillId="0" borderId="2" xfId="0" applyFont="1" applyFill="1" applyBorder="1" applyAlignment="1">
      <alignment horizontal="left" vertical="center"/>
    </xf>
    <xf numFmtId="0" fontId="2" fillId="0" borderId="9" xfId="0" applyFont="1" applyBorder="1" applyAlignment="1" applyProtection="1">
      <alignment vertical="center" shrinkToFit="1"/>
      <protection locked="0"/>
    </xf>
    <xf numFmtId="0" fontId="5" fillId="0" borderId="9" xfId="0" applyFont="1" applyBorder="1" applyAlignment="1" applyProtection="1">
      <alignment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alignment shrinkToFit="1"/>
      <protection locked="0"/>
    </xf>
    <xf numFmtId="0" fontId="2" fillId="0" borderId="2" xfId="0" applyFont="1" applyFill="1" applyBorder="1" applyAlignment="1"/>
    <xf numFmtId="0" fontId="2" fillId="0" borderId="2" xfId="0" applyFont="1" applyBorder="1" applyAlignment="1" applyProtection="1">
      <alignment vertical="center" shrinkToFit="1"/>
      <protection locked="0"/>
    </xf>
    <xf numFmtId="0" fontId="9" fillId="0" borderId="2" xfId="49" applyNumberFormat="1" applyFont="1" applyFill="1" applyBorder="1" applyAlignment="1" applyProtection="1">
      <protection hidden="1"/>
    </xf>
    <xf numFmtId="0" fontId="35" fillId="0" borderId="2" xfId="0" applyFont="1" applyFill="1" applyBorder="1" applyAlignment="1"/>
    <xf numFmtId="176" fontId="8" fillId="2" borderId="0" xfId="1" applyFont="1" applyFill="1" applyAlignment="1" applyProtection="1">
      <alignment horizontal="center"/>
    </xf>
    <xf numFmtId="0" fontId="8" fillId="2" borderId="0" xfId="0" applyFont="1" applyFill="1" applyAlignment="1">
      <alignment horizontal="center" vertical="center"/>
    </xf>
    <xf numFmtId="0" fontId="22" fillId="2" borderId="0" xfId="0" applyFont="1" applyFill="1" applyAlignment="1" applyProtection="1">
      <alignment vertical="center" shrinkToFit="1"/>
      <protection locked="0"/>
    </xf>
    <xf numFmtId="0" fontId="5" fillId="6" borderId="2" xfId="0" applyFont="1" applyFill="1" applyBorder="1" applyAlignment="1">
      <alignment horizontal="center" vertical="center" shrinkToFit="1"/>
    </xf>
    <xf numFmtId="0" fontId="36" fillId="2" borderId="0" xfId="0" applyFont="1" applyFill="1" applyAlignment="1">
      <alignment vertical="center" shrinkToFit="1"/>
    </xf>
    <xf numFmtId="184" fontId="17" fillId="6" borderId="2" xfId="0" applyNumberFormat="1" applyFont="1" applyFill="1" applyBorder="1" applyAlignment="1" applyProtection="1">
      <alignment vertical="center" shrinkToFit="1"/>
      <protection locked="0"/>
    </xf>
    <xf numFmtId="176" fontId="2" fillId="2" borderId="0" xfId="1" applyFont="1" applyFill="1" applyAlignment="1" applyProtection="1">
      <alignment horizontal="center" vertical="center" shrinkToFit="1"/>
    </xf>
    <xf numFmtId="180" fontId="23" fillId="2" borderId="6" xfId="0" applyNumberFormat="1" applyFont="1" applyFill="1" applyBorder="1" applyAlignment="1">
      <alignment horizontal="center" vertical="center" wrapText="1"/>
    </xf>
    <xf numFmtId="2" fontId="23" fillId="2" borderId="5" xfId="0" applyNumberFormat="1" applyFont="1" applyFill="1" applyBorder="1" applyAlignment="1">
      <alignment horizontal="center" vertical="center" wrapText="1"/>
    </xf>
    <xf numFmtId="2" fontId="37" fillId="2" borderId="5" xfId="0" applyNumberFormat="1" applyFont="1" applyFill="1" applyBorder="1" applyAlignment="1">
      <alignment horizontal="center" vertical="center" wrapText="1"/>
    </xf>
    <xf numFmtId="0" fontId="37" fillId="2" borderId="2" xfId="0" applyFont="1" applyFill="1" applyBorder="1" applyAlignment="1">
      <alignment horizontal="center" vertical="center" wrapText="1" shrinkToFit="1"/>
    </xf>
    <xf numFmtId="0" fontId="23" fillId="2" borderId="2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 applyProtection="1">
      <alignment horizontal="center" vertical="center" shrinkToFit="1"/>
      <protection locked="0"/>
    </xf>
    <xf numFmtId="2" fontId="2" fillId="0" borderId="9" xfId="0" applyNumberFormat="1" applyFont="1" applyBorder="1" applyAlignment="1" applyProtection="1">
      <alignment horizontal="center" vertical="center" shrinkToFit="1"/>
      <protection locked="0"/>
    </xf>
    <xf numFmtId="176" fontId="2" fillId="0" borderId="9" xfId="1" applyFont="1" applyBorder="1" applyAlignment="1" applyProtection="1">
      <alignment horizontal="center" vertical="center" shrinkToFit="1"/>
      <protection locked="0"/>
    </xf>
    <xf numFmtId="1" fontId="2" fillId="0" borderId="9" xfId="0" applyNumberFormat="1" applyFont="1" applyBorder="1" applyAlignment="1" applyProtection="1">
      <alignment horizontal="center" vertical="center" shrinkToFit="1"/>
      <protection locked="0"/>
    </xf>
    <xf numFmtId="2" fontId="2" fillId="0" borderId="2" xfId="0" applyNumberFormat="1" applyFont="1" applyBorder="1" applyAlignment="1" applyProtection="1">
      <alignment horizontal="center" vertical="center" shrinkToFit="1"/>
      <protection locked="0"/>
    </xf>
    <xf numFmtId="176" fontId="2" fillId="0" borderId="2" xfId="1" applyFont="1" applyBorder="1" applyAlignment="1" applyProtection="1">
      <alignment horizontal="center" vertical="center" shrinkToFit="1"/>
      <protection locked="0"/>
    </xf>
    <xf numFmtId="1" fontId="2" fillId="0" borderId="2" xfId="0" applyNumberFormat="1" applyFont="1" applyBorder="1" applyAlignment="1" applyProtection="1">
      <alignment horizontal="center" vertical="center" shrinkToFit="1"/>
      <protection locked="0"/>
    </xf>
  </cellXfs>
  <cellStyles count="50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  <cellStyle name="ปกติ_Sheet1" xfId="49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48418</xdr:colOff>
      <xdr:row>1</xdr:row>
      <xdr:rowOff>24709</xdr:rowOff>
    </xdr:from>
    <xdr:to>
      <xdr:col>12</xdr:col>
      <xdr:colOff>357401</xdr:colOff>
      <xdr:row>1</xdr:row>
      <xdr:rowOff>278853</xdr:rowOff>
    </xdr:to>
    <xdr:sp>
      <xdr:nvSpPr>
        <xdr:cNvPr id="7" name="Text Box 6"/>
        <xdr:cNvSpPr txBox="1">
          <a:spLocks noChangeArrowheads="1"/>
        </xdr:cNvSpPr>
      </xdr:nvSpPr>
      <xdr:spPr>
        <a:xfrm>
          <a:off x="10020935" y="81280"/>
          <a:ext cx="1189990" cy="254635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แบบฟอร์มเก็บข้อมูล</a:t>
          </a:r>
          <a:r>
            <a:rPr lang="en-US" sz="10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0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120650</xdr:colOff>
      <xdr:row>1</xdr:row>
      <xdr:rowOff>12700</xdr:rowOff>
    </xdr:from>
    <xdr:to>
      <xdr:col>1</xdr:col>
      <xdr:colOff>584200</xdr:colOff>
      <xdr:row>4</xdr:row>
      <xdr:rowOff>6350</xdr:rowOff>
    </xdr:to>
    <xdr:sp>
      <xdr:nvSpPr>
        <xdr:cNvPr id="3" name="TextBox 2"/>
        <xdr:cNvSpPr txBox="1"/>
      </xdr:nvSpPr>
      <xdr:spPr>
        <a:xfrm>
          <a:off x="120650" y="69850"/>
          <a:ext cx="702945" cy="669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1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*กรอกข้อมูลเฉพาะช่องขาวเท่านั้น* </a:t>
          </a:r>
          <a:endParaRPr lang="th-TH" sz="1100" b="1" i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55562</xdr:colOff>
      <xdr:row>0</xdr:row>
      <xdr:rowOff>111126</xdr:rowOff>
    </xdr:from>
    <xdr:to>
      <xdr:col>2</xdr:col>
      <xdr:colOff>666750</xdr:colOff>
      <xdr:row>0</xdr:row>
      <xdr:rowOff>404814</xdr:rowOff>
    </xdr:to>
    <xdr:sp>
      <xdr:nvSpPr>
        <xdr:cNvPr id="3" name="TextBox 2"/>
        <xdr:cNvSpPr txBox="1"/>
      </xdr:nvSpPr>
      <xdr:spPr>
        <a:xfrm>
          <a:off x="55245" y="111125"/>
          <a:ext cx="2309495" cy="29337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th-TH" sz="1400" b="1" i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*โปรแกรมอัตโนมัติ ไม่ต้องกรอกข้อมูล* </a:t>
          </a:r>
          <a:endParaRPr lang="th-TH" sz="1400" b="1" i="1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 editAs="oneCell">
    <xdr:from>
      <xdr:col>10</xdr:col>
      <xdr:colOff>587376</xdr:colOff>
      <xdr:row>0</xdr:row>
      <xdr:rowOff>95250</xdr:rowOff>
    </xdr:from>
    <xdr:to>
      <xdr:col>12</xdr:col>
      <xdr:colOff>491547</xdr:colOff>
      <xdr:row>0</xdr:row>
      <xdr:rowOff>341313</xdr:rowOff>
    </xdr:to>
    <xdr:sp>
      <xdr:nvSpPr>
        <xdr:cNvPr id="5" name="Text Box 6"/>
        <xdr:cNvSpPr txBox="1">
          <a:spLocks noChangeArrowheads="1"/>
        </xdr:cNvSpPr>
      </xdr:nvSpPr>
      <xdr:spPr>
        <a:xfrm>
          <a:off x="8890635" y="95250"/>
          <a:ext cx="1253490" cy="245745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แบบฟอร์มสรุปผล</a:t>
          </a:r>
          <a:r>
            <a:rPr lang="en-US" sz="12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HRD</a:t>
          </a:r>
          <a:endParaRPr lang="th-TH" sz="12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08"/>
  <sheetViews>
    <sheetView showGridLines="0" tabSelected="1" zoomScalePageLayoutView="120" zoomScaleSheetLayoutView="90" workbookViewId="0">
      <pane ySplit="6" topLeftCell="A63" activePane="bottomLeft" state="frozen"/>
      <selection/>
      <selection pane="bottomLeft" activeCell="F65" sqref="F65"/>
    </sheetView>
  </sheetViews>
  <sheetFormatPr defaultColWidth="9" defaultRowHeight="21.95" customHeight="1"/>
  <cols>
    <col min="1" max="1" width="3.14166666666667" style="130" customWidth="1"/>
    <col min="2" max="2" width="19.1416666666667" style="131" customWidth="1"/>
    <col min="3" max="3" width="26.75" style="132" customWidth="1"/>
    <col min="4" max="4" width="8.14166666666667" style="132" customWidth="1"/>
    <col min="5" max="5" width="25.425" style="132" customWidth="1"/>
    <col min="6" max="6" width="13.5666666666667" style="132" customWidth="1"/>
    <col min="7" max="7" width="12.425" style="132" customWidth="1"/>
    <col min="8" max="8" width="8.28333333333333" style="130" customWidth="1"/>
    <col min="9" max="9" width="7" style="132" customWidth="1"/>
    <col min="10" max="10" width="7" style="133" customWidth="1"/>
    <col min="11" max="11" width="6" style="134" customWidth="1"/>
    <col min="12" max="12" width="5.56666666666667" style="130" customWidth="1"/>
    <col min="13" max="13" width="5.70833333333333" style="135" customWidth="1"/>
    <col min="14" max="14" width="7.425" style="115" customWidth="1"/>
    <col min="15" max="16384" width="9" style="115"/>
  </cols>
  <sheetData>
    <row r="1" s="23" customFormat="1" ht="4.5" customHeight="1" spans="1:15">
      <c r="A1" s="136"/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99"/>
      <c r="O1" s="128"/>
    </row>
    <row r="2" s="23" customFormat="1" ht="27.75" customHeight="1" spans="1:13">
      <c r="A2" s="30"/>
      <c r="B2" s="41" t="s">
        <v>0</v>
      </c>
      <c r="C2" s="137" t="s">
        <v>1</v>
      </c>
      <c r="D2" s="138"/>
      <c r="E2" s="139" t="s">
        <v>2</v>
      </c>
      <c r="F2" s="139"/>
      <c r="G2" s="139"/>
      <c r="H2" s="139"/>
      <c r="I2" s="139"/>
      <c r="J2" s="139"/>
      <c r="K2" s="139"/>
      <c r="L2" s="139"/>
      <c r="M2" s="139"/>
    </row>
    <row r="3" s="23" customFormat="1" ht="5.25" customHeight="1" spans="1:13">
      <c r="A3" s="30"/>
      <c r="B3" s="31"/>
      <c r="C3" s="31" t="s">
        <v>3</v>
      </c>
      <c r="D3" s="31"/>
      <c r="E3" s="34"/>
      <c r="F3" s="34"/>
      <c r="G3" s="34"/>
      <c r="H3" s="34"/>
      <c r="I3" s="34"/>
      <c r="J3" s="103"/>
      <c r="K3" s="161"/>
      <c r="L3" s="34"/>
      <c r="M3" s="162"/>
    </row>
    <row r="4" s="23" customFormat="1" ht="20.25" customHeight="1" spans="1:13">
      <c r="A4" s="35"/>
      <c r="B4" s="140" t="s">
        <v>4</v>
      </c>
      <c r="C4" s="140"/>
      <c r="D4" s="141">
        <v>20</v>
      </c>
      <c r="E4" s="142" t="s">
        <v>5</v>
      </c>
      <c r="F4" s="141">
        <v>31</v>
      </c>
      <c r="G4" s="143" t="s">
        <v>6</v>
      </c>
      <c r="H4" s="144">
        <v>2567</v>
      </c>
      <c r="I4" s="163" t="s">
        <v>7</v>
      </c>
      <c r="J4" s="164" t="s">
        <v>8</v>
      </c>
      <c r="K4" s="164"/>
      <c r="L4" s="165" t="s">
        <v>9</v>
      </c>
      <c r="M4" s="166">
        <v>45534</v>
      </c>
    </row>
    <row r="5" s="24" customFormat="1" ht="4.5" customHeight="1" spans="1:15">
      <c r="A5" s="42"/>
      <c r="B5" s="43"/>
      <c r="C5" s="43"/>
      <c r="D5" s="43"/>
      <c r="E5" s="43"/>
      <c r="F5" s="44"/>
      <c r="G5" s="45"/>
      <c r="H5" s="111"/>
      <c r="I5" s="45"/>
      <c r="J5" s="112"/>
      <c r="K5" s="167"/>
      <c r="L5" s="111"/>
      <c r="M5" s="111"/>
      <c r="N5" s="115"/>
      <c r="O5" s="115"/>
    </row>
    <row r="6" s="129" customFormat="1" ht="39.75" customHeight="1" spans="1:13">
      <c r="A6" s="145" t="s">
        <v>10</v>
      </c>
      <c r="B6" s="145" t="s">
        <v>11</v>
      </c>
      <c r="C6" s="145" t="s">
        <v>12</v>
      </c>
      <c r="D6" s="146" t="s">
        <v>13</v>
      </c>
      <c r="E6" s="145" t="s">
        <v>14</v>
      </c>
      <c r="F6" s="147" t="s">
        <v>15</v>
      </c>
      <c r="G6" s="148" t="s">
        <v>16</v>
      </c>
      <c r="H6" s="145" t="s">
        <v>17</v>
      </c>
      <c r="I6" s="168" t="s">
        <v>18</v>
      </c>
      <c r="J6" s="169" t="s">
        <v>19</v>
      </c>
      <c r="K6" s="170" t="s">
        <v>20</v>
      </c>
      <c r="L6" s="171" t="s">
        <v>21</v>
      </c>
      <c r="M6" s="172" t="s">
        <v>22</v>
      </c>
    </row>
    <row r="7" customHeight="1" spans="1:13">
      <c r="A7" s="149">
        <v>1</v>
      </c>
      <c r="B7" s="150" t="s">
        <v>23</v>
      </c>
      <c r="C7" s="151" t="s">
        <v>24</v>
      </c>
      <c r="D7" s="152" t="s">
        <v>25</v>
      </c>
      <c r="E7" s="152" t="s">
        <v>26</v>
      </c>
      <c r="F7" s="152" t="s">
        <v>27</v>
      </c>
      <c r="G7" s="153" t="s">
        <v>28</v>
      </c>
      <c r="H7" s="149" t="s">
        <v>29</v>
      </c>
      <c r="I7" s="173" t="s">
        <v>30</v>
      </c>
      <c r="J7" s="174">
        <v>3</v>
      </c>
      <c r="K7" s="175">
        <v>0</v>
      </c>
      <c r="L7" s="149" t="s">
        <v>31</v>
      </c>
      <c r="M7" s="176">
        <v>1</v>
      </c>
    </row>
    <row r="8" customHeight="1" spans="1:13">
      <c r="A8" s="154">
        <v>2</v>
      </c>
      <c r="B8" s="150" t="s">
        <v>32</v>
      </c>
      <c r="C8" s="151" t="s">
        <v>33</v>
      </c>
      <c r="D8" s="152" t="s">
        <v>25</v>
      </c>
      <c r="E8" s="152" t="s">
        <v>26</v>
      </c>
      <c r="F8" s="152" t="s">
        <v>27</v>
      </c>
      <c r="G8" s="153" t="s">
        <v>28</v>
      </c>
      <c r="H8" s="149" t="s">
        <v>29</v>
      </c>
      <c r="I8" s="173" t="s">
        <v>30</v>
      </c>
      <c r="J8" s="177">
        <v>3</v>
      </c>
      <c r="K8" s="178">
        <v>0</v>
      </c>
      <c r="L8" s="149" t="s">
        <v>31</v>
      </c>
      <c r="M8" s="176">
        <v>1</v>
      </c>
    </row>
    <row r="9" customHeight="1" spans="1:13">
      <c r="A9" s="149">
        <v>3</v>
      </c>
      <c r="B9" s="150" t="s">
        <v>34</v>
      </c>
      <c r="C9" s="151" t="s">
        <v>35</v>
      </c>
      <c r="D9" s="152" t="s">
        <v>25</v>
      </c>
      <c r="E9" s="152" t="s">
        <v>26</v>
      </c>
      <c r="F9" s="152" t="s">
        <v>27</v>
      </c>
      <c r="G9" s="153" t="s">
        <v>28</v>
      </c>
      <c r="H9" s="149" t="s">
        <v>29</v>
      </c>
      <c r="I9" s="173" t="s">
        <v>30</v>
      </c>
      <c r="J9" s="177">
        <v>3</v>
      </c>
      <c r="K9" s="175">
        <v>0</v>
      </c>
      <c r="L9" s="149" t="s">
        <v>31</v>
      </c>
      <c r="M9" s="176">
        <v>1</v>
      </c>
    </row>
    <row r="10" customHeight="1" spans="1:13">
      <c r="A10" s="154">
        <v>4</v>
      </c>
      <c r="B10" s="150" t="s">
        <v>36</v>
      </c>
      <c r="C10" s="151" t="s">
        <v>37</v>
      </c>
      <c r="D10" s="152" t="s">
        <v>25</v>
      </c>
      <c r="E10" s="152" t="s">
        <v>26</v>
      </c>
      <c r="F10" s="152" t="s">
        <v>27</v>
      </c>
      <c r="G10" s="153" t="s">
        <v>28</v>
      </c>
      <c r="H10" s="149" t="s">
        <v>29</v>
      </c>
      <c r="I10" s="173" t="s">
        <v>30</v>
      </c>
      <c r="J10" s="177">
        <v>3</v>
      </c>
      <c r="K10" s="178">
        <v>0</v>
      </c>
      <c r="L10" s="149" t="s">
        <v>31</v>
      </c>
      <c r="M10" s="176">
        <v>1</v>
      </c>
    </row>
    <row r="11" customHeight="1" spans="1:13">
      <c r="A11" s="149">
        <v>5</v>
      </c>
      <c r="B11" s="150" t="s">
        <v>38</v>
      </c>
      <c r="C11" s="151" t="s">
        <v>39</v>
      </c>
      <c r="D11" s="152" t="s">
        <v>25</v>
      </c>
      <c r="E11" s="152" t="s">
        <v>26</v>
      </c>
      <c r="F11" s="152" t="s">
        <v>27</v>
      </c>
      <c r="G11" s="153" t="s">
        <v>28</v>
      </c>
      <c r="H11" s="149" t="s">
        <v>29</v>
      </c>
      <c r="I11" s="173" t="s">
        <v>30</v>
      </c>
      <c r="J11" s="177">
        <v>3</v>
      </c>
      <c r="K11" s="175">
        <v>0</v>
      </c>
      <c r="L11" s="149" t="s">
        <v>31</v>
      </c>
      <c r="M11" s="176">
        <v>1</v>
      </c>
    </row>
    <row r="12" customHeight="1" spans="1:13">
      <c r="A12" s="154">
        <v>6</v>
      </c>
      <c r="B12" s="150" t="s">
        <v>40</v>
      </c>
      <c r="C12" s="151" t="s">
        <v>37</v>
      </c>
      <c r="D12" s="152" t="s">
        <v>25</v>
      </c>
      <c r="E12" s="152" t="s">
        <v>26</v>
      </c>
      <c r="F12" s="152" t="s">
        <v>27</v>
      </c>
      <c r="G12" s="153" t="s">
        <v>28</v>
      </c>
      <c r="H12" s="149" t="s">
        <v>29</v>
      </c>
      <c r="I12" s="173" t="s">
        <v>30</v>
      </c>
      <c r="J12" s="177">
        <v>3</v>
      </c>
      <c r="K12" s="178">
        <v>0</v>
      </c>
      <c r="L12" s="149" t="s">
        <v>31</v>
      </c>
      <c r="M12" s="176">
        <v>1</v>
      </c>
    </row>
    <row r="13" customHeight="1" spans="1:13">
      <c r="A13" s="149">
        <v>7</v>
      </c>
      <c r="B13" s="150" t="s">
        <v>41</v>
      </c>
      <c r="C13" s="151" t="s">
        <v>42</v>
      </c>
      <c r="D13" s="152" t="s">
        <v>25</v>
      </c>
      <c r="E13" s="152" t="s">
        <v>26</v>
      </c>
      <c r="F13" s="152" t="s">
        <v>27</v>
      </c>
      <c r="G13" s="153" t="s">
        <v>28</v>
      </c>
      <c r="H13" s="149" t="s">
        <v>29</v>
      </c>
      <c r="I13" s="173" t="s">
        <v>30</v>
      </c>
      <c r="J13" s="177">
        <v>3</v>
      </c>
      <c r="K13" s="175">
        <v>0</v>
      </c>
      <c r="L13" s="149" t="s">
        <v>31</v>
      </c>
      <c r="M13" s="176">
        <v>1</v>
      </c>
    </row>
    <row r="14" customHeight="1" spans="1:13">
      <c r="A14" s="154">
        <v>8</v>
      </c>
      <c r="B14" s="150" t="s">
        <v>43</v>
      </c>
      <c r="C14" s="151" t="s">
        <v>44</v>
      </c>
      <c r="D14" s="152" t="s">
        <v>25</v>
      </c>
      <c r="E14" s="152" t="s">
        <v>26</v>
      </c>
      <c r="F14" s="152" t="s">
        <v>27</v>
      </c>
      <c r="G14" s="153" t="s">
        <v>28</v>
      </c>
      <c r="H14" s="149" t="s">
        <v>29</v>
      </c>
      <c r="I14" s="173" t="s">
        <v>30</v>
      </c>
      <c r="J14" s="177">
        <v>3</v>
      </c>
      <c r="K14" s="178">
        <v>0</v>
      </c>
      <c r="L14" s="149" t="s">
        <v>31</v>
      </c>
      <c r="M14" s="176">
        <v>1</v>
      </c>
    </row>
    <row r="15" customHeight="1" spans="1:13">
      <c r="A15" s="149">
        <v>9</v>
      </c>
      <c r="B15" s="150" t="s">
        <v>45</v>
      </c>
      <c r="C15" s="151" t="s">
        <v>33</v>
      </c>
      <c r="D15" s="152" t="s">
        <v>25</v>
      </c>
      <c r="E15" s="152" t="s">
        <v>26</v>
      </c>
      <c r="F15" s="152" t="s">
        <v>27</v>
      </c>
      <c r="G15" s="153" t="s">
        <v>28</v>
      </c>
      <c r="H15" s="149" t="s">
        <v>29</v>
      </c>
      <c r="I15" s="173" t="s">
        <v>30</v>
      </c>
      <c r="J15" s="177">
        <v>3</v>
      </c>
      <c r="K15" s="175">
        <v>0</v>
      </c>
      <c r="L15" s="149" t="s">
        <v>31</v>
      </c>
      <c r="M15" s="176">
        <v>1</v>
      </c>
    </row>
    <row r="16" customHeight="1" spans="1:13">
      <c r="A16" s="154">
        <v>10</v>
      </c>
      <c r="B16" s="150" t="s">
        <v>46</v>
      </c>
      <c r="C16" s="151" t="s">
        <v>33</v>
      </c>
      <c r="D16" s="152" t="s">
        <v>25</v>
      </c>
      <c r="E16" s="152" t="s">
        <v>26</v>
      </c>
      <c r="F16" s="152" t="s">
        <v>27</v>
      </c>
      <c r="G16" s="153" t="s">
        <v>28</v>
      </c>
      <c r="H16" s="149" t="s">
        <v>29</v>
      </c>
      <c r="I16" s="173" t="s">
        <v>30</v>
      </c>
      <c r="J16" s="177">
        <v>3</v>
      </c>
      <c r="K16" s="178">
        <v>0</v>
      </c>
      <c r="L16" s="149" t="s">
        <v>31</v>
      </c>
      <c r="M16" s="176">
        <v>1</v>
      </c>
    </row>
    <row r="17" customHeight="1" spans="1:13">
      <c r="A17" s="149">
        <v>11</v>
      </c>
      <c r="B17" s="150" t="s">
        <v>47</v>
      </c>
      <c r="C17" s="151" t="s">
        <v>48</v>
      </c>
      <c r="D17" s="152" t="s">
        <v>25</v>
      </c>
      <c r="E17" s="152" t="s">
        <v>26</v>
      </c>
      <c r="F17" s="152" t="s">
        <v>27</v>
      </c>
      <c r="G17" s="153" t="s">
        <v>28</v>
      </c>
      <c r="H17" s="149" t="s">
        <v>29</v>
      </c>
      <c r="I17" s="173" t="s">
        <v>30</v>
      </c>
      <c r="J17" s="177">
        <v>3</v>
      </c>
      <c r="K17" s="175">
        <v>0</v>
      </c>
      <c r="L17" s="149" t="s">
        <v>31</v>
      </c>
      <c r="M17" s="176">
        <v>1</v>
      </c>
    </row>
    <row r="18" customHeight="1" spans="1:13">
      <c r="A18" s="154">
        <v>12</v>
      </c>
      <c r="B18" s="155" t="s">
        <v>49</v>
      </c>
      <c r="C18" s="156" t="s">
        <v>37</v>
      </c>
      <c r="D18" s="152" t="s">
        <v>25</v>
      </c>
      <c r="E18" s="152" t="s">
        <v>26</v>
      </c>
      <c r="F18" s="152" t="s">
        <v>27</v>
      </c>
      <c r="G18" s="153" t="s">
        <v>28</v>
      </c>
      <c r="H18" s="149" t="s">
        <v>29</v>
      </c>
      <c r="I18" s="173" t="s">
        <v>30</v>
      </c>
      <c r="J18" s="177">
        <v>3</v>
      </c>
      <c r="K18" s="178">
        <v>0</v>
      </c>
      <c r="L18" s="149" t="s">
        <v>31</v>
      </c>
      <c r="M18" s="176">
        <v>1</v>
      </c>
    </row>
    <row r="19" customHeight="1" spans="1:13">
      <c r="A19" s="149">
        <v>13</v>
      </c>
      <c r="B19" s="155" t="s">
        <v>50</v>
      </c>
      <c r="C19" s="156" t="s">
        <v>51</v>
      </c>
      <c r="D19" s="152" t="s">
        <v>25</v>
      </c>
      <c r="E19" s="152" t="s">
        <v>26</v>
      </c>
      <c r="F19" s="152" t="s">
        <v>27</v>
      </c>
      <c r="G19" s="153" t="s">
        <v>28</v>
      </c>
      <c r="H19" s="149" t="s">
        <v>29</v>
      </c>
      <c r="I19" s="173" t="s">
        <v>30</v>
      </c>
      <c r="J19" s="177">
        <v>3</v>
      </c>
      <c r="K19" s="175">
        <v>0</v>
      </c>
      <c r="L19" s="149" t="s">
        <v>31</v>
      </c>
      <c r="M19" s="176">
        <v>1</v>
      </c>
    </row>
    <row r="20" customHeight="1" spans="1:13">
      <c r="A20" s="154">
        <v>14</v>
      </c>
      <c r="B20" s="155" t="s">
        <v>52</v>
      </c>
      <c r="C20" s="151" t="s">
        <v>35</v>
      </c>
      <c r="D20" s="152" t="s">
        <v>25</v>
      </c>
      <c r="E20" s="152" t="s">
        <v>26</v>
      </c>
      <c r="F20" s="152" t="s">
        <v>27</v>
      </c>
      <c r="G20" s="153" t="s">
        <v>28</v>
      </c>
      <c r="H20" s="149" t="s">
        <v>29</v>
      </c>
      <c r="I20" s="173" t="s">
        <v>30</v>
      </c>
      <c r="J20" s="177">
        <v>3</v>
      </c>
      <c r="K20" s="178">
        <v>0</v>
      </c>
      <c r="L20" s="149" t="s">
        <v>31</v>
      </c>
      <c r="M20" s="176">
        <v>1</v>
      </c>
    </row>
    <row r="21" customHeight="1" spans="1:13">
      <c r="A21" s="149">
        <v>15</v>
      </c>
      <c r="B21" s="155" t="s">
        <v>53</v>
      </c>
      <c r="C21" s="156" t="s">
        <v>51</v>
      </c>
      <c r="D21" s="152" t="s">
        <v>25</v>
      </c>
      <c r="E21" s="152" t="s">
        <v>26</v>
      </c>
      <c r="F21" s="152" t="s">
        <v>27</v>
      </c>
      <c r="G21" s="153" t="s">
        <v>28</v>
      </c>
      <c r="H21" s="149" t="s">
        <v>29</v>
      </c>
      <c r="I21" s="173" t="s">
        <v>30</v>
      </c>
      <c r="J21" s="177">
        <v>3</v>
      </c>
      <c r="K21" s="175">
        <v>0</v>
      </c>
      <c r="L21" s="149" t="s">
        <v>31</v>
      </c>
      <c r="M21" s="176">
        <v>1</v>
      </c>
    </row>
    <row r="22" customHeight="1" spans="1:13">
      <c r="A22" s="154">
        <v>16</v>
      </c>
      <c r="B22" s="155" t="s">
        <v>54</v>
      </c>
      <c r="C22" s="156" t="s">
        <v>55</v>
      </c>
      <c r="D22" s="152" t="s">
        <v>25</v>
      </c>
      <c r="E22" s="152" t="s">
        <v>26</v>
      </c>
      <c r="F22" s="152" t="s">
        <v>27</v>
      </c>
      <c r="G22" s="153" t="s">
        <v>28</v>
      </c>
      <c r="H22" s="149" t="s">
        <v>29</v>
      </c>
      <c r="I22" s="173" t="s">
        <v>30</v>
      </c>
      <c r="J22" s="177">
        <v>3</v>
      </c>
      <c r="K22" s="178">
        <v>0</v>
      </c>
      <c r="L22" s="149" t="s">
        <v>31</v>
      </c>
      <c r="M22" s="176">
        <v>1</v>
      </c>
    </row>
    <row r="23" customHeight="1" spans="1:13">
      <c r="A23" s="149">
        <v>17</v>
      </c>
      <c r="B23" s="157" t="s">
        <v>56</v>
      </c>
      <c r="C23" s="151" t="s">
        <v>57</v>
      </c>
      <c r="D23" s="152" t="s">
        <v>25</v>
      </c>
      <c r="E23" s="152" t="s">
        <v>26</v>
      </c>
      <c r="F23" s="152" t="s">
        <v>27</v>
      </c>
      <c r="G23" s="153" t="s">
        <v>28</v>
      </c>
      <c r="H23" s="149" t="s">
        <v>29</v>
      </c>
      <c r="I23" s="173" t="s">
        <v>30</v>
      </c>
      <c r="J23" s="177">
        <v>3</v>
      </c>
      <c r="K23" s="175">
        <v>0</v>
      </c>
      <c r="L23" s="149" t="s">
        <v>31</v>
      </c>
      <c r="M23" s="176">
        <v>1</v>
      </c>
    </row>
    <row r="24" customHeight="1" spans="1:13">
      <c r="A24" s="154">
        <v>18</v>
      </c>
      <c r="B24" s="157" t="s">
        <v>58</v>
      </c>
      <c r="C24" s="156" t="s">
        <v>37</v>
      </c>
      <c r="D24" s="152" t="s">
        <v>25</v>
      </c>
      <c r="E24" s="152" t="s">
        <v>26</v>
      </c>
      <c r="F24" s="152" t="s">
        <v>27</v>
      </c>
      <c r="G24" s="153" t="s">
        <v>28</v>
      </c>
      <c r="H24" s="149" t="s">
        <v>29</v>
      </c>
      <c r="I24" s="173" t="s">
        <v>30</v>
      </c>
      <c r="J24" s="177">
        <v>3</v>
      </c>
      <c r="K24" s="178">
        <v>0</v>
      </c>
      <c r="L24" s="149" t="s">
        <v>31</v>
      </c>
      <c r="M24" s="176">
        <v>1</v>
      </c>
    </row>
    <row r="25" customHeight="1" spans="1:13">
      <c r="A25" s="149">
        <v>19</v>
      </c>
      <c r="B25" s="157" t="s">
        <v>59</v>
      </c>
      <c r="C25" s="156" t="s">
        <v>57</v>
      </c>
      <c r="D25" s="152" t="s">
        <v>25</v>
      </c>
      <c r="E25" s="152" t="s">
        <v>26</v>
      </c>
      <c r="F25" s="152" t="s">
        <v>27</v>
      </c>
      <c r="G25" s="153" t="s">
        <v>28</v>
      </c>
      <c r="H25" s="149" t="s">
        <v>29</v>
      </c>
      <c r="I25" s="173" t="s">
        <v>30</v>
      </c>
      <c r="J25" s="177">
        <v>3</v>
      </c>
      <c r="K25" s="175">
        <v>0</v>
      </c>
      <c r="L25" s="149" t="s">
        <v>31</v>
      </c>
      <c r="M25" s="176">
        <v>1</v>
      </c>
    </row>
    <row r="26" customHeight="1" spans="1:13">
      <c r="A26" s="154">
        <v>20</v>
      </c>
      <c r="B26" s="157" t="s">
        <v>60</v>
      </c>
      <c r="C26" s="156" t="s">
        <v>51</v>
      </c>
      <c r="D26" s="152" t="s">
        <v>25</v>
      </c>
      <c r="E26" s="152" t="s">
        <v>26</v>
      </c>
      <c r="F26" s="152" t="s">
        <v>27</v>
      </c>
      <c r="G26" s="153" t="s">
        <v>28</v>
      </c>
      <c r="H26" s="149" t="s">
        <v>29</v>
      </c>
      <c r="I26" s="173" t="s">
        <v>30</v>
      </c>
      <c r="J26" s="177">
        <v>3</v>
      </c>
      <c r="K26" s="178">
        <v>0</v>
      </c>
      <c r="L26" s="149" t="s">
        <v>31</v>
      </c>
      <c r="M26" s="176">
        <v>1</v>
      </c>
    </row>
    <row r="27" customHeight="1" spans="1:13">
      <c r="A27" s="149">
        <v>21</v>
      </c>
      <c r="B27" s="157" t="s">
        <v>61</v>
      </c>
      <c r="C27" s="151" t="s">
        <v>62</v>
      </c>
      <c r="D27" s="158" t="s">
        <v>63</v>
      </c>
      <c r="E27" s="152" t="s">
        <v>26</v>
      </c>
      <c r="F27" s="152" t="s">
        <v>27</v>
      </c>
      <c r="G27" s="153" t="s">
        <v>28</v>
      </c>
      <c r="H27" s="149" t="s">
        <v>29</v>
      </c>
      <c r="I27" s="173" t="s">
        <v>30</v>
      </c>
      <c r="J27" s="177">
        <v>3</v>
      </c>
      <c r="K27" s="175">
        <v>0</v>
      </c>
      <c r="L27" s="149" t="s">
        <v>31</v>
      </c>
      <c r="M27" s="176">
        <v>1</v>
      </c>
    </row>
    <row r="28" customHeight="1" spans="1:13">
      <c r="A28" s="154">
        <v>22</v>
      </c>
      <c r="B28" s="157" t="s">
        <v>64</v>
      </c>
      <c r="C28" s="151" t="s">
        <v>65</v>
      </c>
      <c r="D28" s="158" t="s">
        <v>63</v>
      </c>
      <c r="E28" s="152" t="s">
        <v>26</v>
      </c>
      <c r="F28" s="152" t="s">
        <v>27</v>
      </c>
      <c r="G28" s="153" t="s">
        <v>28</v>
      </c>
      <c r="H28" s="149" t="s">
        <v>29</v>
      </c>
      <c r="I28" s="173" t="s">
        <v>30</v>
      </c>
      <c r="J28" s="177">
        <v>3</v>
      </c>
      <c r="K28" s="178">
        <v>0</v>
      </c>
      <c r="L28" s="149" t="s">
        <v>31</v>
      </c>
      <c r="M28" s="176">
        <v>1</v>
      </c>
    </row>
    <row r="29" customHeight="1" spans="1:13">
      <c r="A29" s="149">
        <v>23</v>
      </c>
      <c r="B29" s="157" t="s">
        <v>66</v>
      </c>
      <c r="C29" s="151" t="s">
        <v>65</v>
      </c>
      <c r="D29" s="158" t="s">
        <v>63</v>
      </c>
      <c r="E29" s="152" t="s">
        <v>26</v>
      </c>
      <c r="F29" s="152" t="s">
        <v>27</v>
      </c>
      <c r="G29" s="153" t="s">
        <v>28</v>
      </c>
      <c r="H29" s="149" t="s">
        <v>29</v>
      </c>
      <c r="I29" s="173" t="s">
        <v>30</v>
      </c>
      <c r="J29" s="177">
        <v>3</v>
      </c>
      <c r="K29" s="175">
        <v>0</v>
      </c>
      <c r="L29" s="149" t="s">
        <v>31</v>
      </c>
      <c r="M29" s="176">
        <v>1</v>
      </c>
    </row>
    <row r="30" customHeight="1" spans="1:13">
      <c r="A30" s="154">
        <v>24</v>
      </c>
      <c r="B30" s="157" t="s">
        <v>67</v>
      </c>
      <c r="C30" s="151" t="s">
        <v>65</v>
      </c>
      <c r="D30" s="158" t="s">
        <v>63</v>
      </c>
      <c r="E30" s="152" t="s">
        <v>26</v>
      </c>
      <c r="F30" s="152" t="s">
        <v>27</v>
      </c>
      <c r="G30" s="153" t="s">
        <v>28</v>
      </c>
      <c r="H30" s="149" t="s">
        <v>29</v>
      </c>
      <c r="I30" s="173" t="s">
        <v>30</v>
      </c>
      <c r="J30" s="177">
        <v>3</v>
      </c>
      <c r="K30" s="178">
        <v>0</v>
      </c>
      <c r="L30" s="149" t="s">
        <v>31</v>
      </c>
      <c r="M30" s="176">
        <v>1</v>
      </c>
    </row>
    <row r="31" customHeight="1" spans="1:13">
      <c r="A31" s="149">
        <v>25</v>
      </c>
      <c r="B31" s="157" t="s">
        <v>68</v>
      </c>
      <c r="C31" s="151" t="s">
        <v>65</v>
      </c>
      <c r="D31" s="158" t="s">
        <v>63</v>
      </c>
      <c r="E31" s="152" t="s">
        <v>26</v>
      </c>
      <c r="F31" s="152" t="s">
        <v>27</v>
      </c>
      <c r="G31" s="153" t="s">
        <v>28</v>
      </c>
      <c r="H31" s="149" t="s">
        <v>29</v>
      </c>
      <c r="I31" s="173" t="s">
        <v>30</v>
      </c>
      <c r="J31" s="177">
        <v>3</v>
      </c>
      <c r="K31" s="175">
        <v>0</v>
      </c>
      <c r="L31" s="149" t="s">
        <v>31</v>
      </c>
      <c r="M31" s="176">
        <v>1</v>
      </c>
    </row>
    <row r="32" customHeight="1" spans="1:13">
      <c r="A32" s="154">
        <v>26</v>
      </c>
      <c r="B32" s="157" t="s">
        <v>69</v>
      </c>
      <c r="C32" s="151" t="s">
        <v>70</v>
      </c>
      <c r="D32" s="158" t="s">
        <v>63</v>
      </c>
      <c r="E32" s="152" t="s">
        <v>26</v>
      </c>
      <c r="F32" s="152" t="s">
        <v>27</v>
      </c>
      <c r="G32" s="153" t="s">
        <v>28</v>
      </c>
      <c r="H32" s="149" t="s">
        <v>29</v>
      </c>
      <c r="I32" s="173" t="s">
        <v>30</v>
      </c>
      <c r="J32" s="177">
        <v>3</v>
      </c>
      <c r="K32" s="178">
        <v>0</v>
      </c>
      <c r="L32" s="149" t="s">
        <v>31</v>
      </c>
      <c r="M32" s="176">
        <v>1</v>
      </c>
    </row>
    <row r="33" customHeight="1" spans="1:13">
      <c r="A33" s="149">
        <v>27</v>
      </c>
      <c r="B33" s="157" t="s">
        <v>71</v>
      </c>
      <c r="C33" s="151" t="s">
        <v>72</v>
      </c>
      <c r="D33" s="158" t="s">
        <v>63</v>
      </c>
      <c r="E33" s="152" t="s">
        <v>26</v>
      </c>
      <c r="F33" s="152" t="s">
        <v>27</v>
      </c>
      <c r="G33" s="153" t="s">
        <v>28</v>
      </c>
      <c r="H33" s="149" t="s">
        <v>29</v>
      </c>
      <c r="I33" s="173" t="s">
        <v>30</v>
      </c>
      <c r="J33" s="177">
        <v>3</v>
      </c>
      <c r="K33" s="175">
        <v>0</v>
      </c>
      <c r="L33" s="149" t="s">
        <v>31</v>
      </c>
      <c r="M33" s="176">
        <v>1</v>
      </c>
    </row>
    <row r="34" customHeight="1" spans="1:13">
      <c r="A34" s="154">
        <v>28</v>
      </c>
      <c r="B34" s="157" t="s">
        <v>73</v>
      </c>
      <c r="C34" s="151" t="s">
        <v>72</v>
      </c>
      <c r="D34" s="158" t="s">
        <v>63</v>
      </c>
      <c r="E34" s="152" t="s">
        <v>26</v>
      </c>
      <c r="F34" s="152" t="s">
        <v>27</v>
      </c>
      <c r="G34" s="153" t="s">
        <v>28</v>
      </c>
      <c r="H34" s="149" t="s">
        <v>29</v>
      </c>
      <c r="I34" s="173" t="s">
        <v>30</v>
      </c>
      <c r="J34" s="177">
        <v>3</v>
      </c>
      <c r="K34" s="178">
        <v>0</v>
      </c>
      <c r="L34" s="149" t="s">
        <v>31</v>
      </c>
      <c r="M34" s="176">
        <v>1</v>
      </c>
    </row>
    <row r="35" customHeight="1" spans="1:13">
      <c r="A35" s="149">
        <v>29</v>
      </c>
      <c r="B35" s="159" t="s">
        <v>74</v>
      </c>
      <c r="C35" s="151" t="s">
        <v>72</v>
      </c>
      <c r="D35" s="158" t="s">
        <v>63</v>
      </c>
      <c r="E35" s="152" t="s">
        <v>26</v>
      </c>
      <c r="F35" s="152" t="s">
        <v>27</v>
      </c>
      <c r="G35" s="153" t="s">
        <v>28</v>
      </c>
      <c r="H35" s="149" t="s">
        <v>29</v>
      </c>
      <c r="I35" s="173" t="s">
        <v>30</v>
      </c>
      <c r="J35" s="177">
        <v>3</v>
      </c>
      <c r="K35" s="175">
        <v>0</v>
      </c>
      <c r="L35" s="149" t="s">
        <v>31</v>
      </c>
      <c r="M35" s="176">
        <v>1</v>
      </c>
    </row>
    <row r="36" customHeight="1" spans="1:13">
      <c r="A36" s="154">
        <v>30</v>
      </c>
      <c r="B36" s="157" t="s">
        <v>75</v>
      </c>
      <c r="C36" s="151" t="s">
        <v>65</v>
      </c>
      <c r="D36" s="158" t="s">
        <v>63</v>
      </c>
      <c r="E36" s="152" t="s">
        <v>26</v>
      </c>
      <c r="F36" s="152" t="s">
        <v>27</v>
      </c>
      <c r="G36" s="153" t="s">
        <v>28</v>
      </c>
      <c r="H36" s="149" t="s">
        <v>29</v>
      </c>
      <c r="I36" s="173" t="s">
        <v>30</v>
      </c>
      <c r="J36" s="177">
        <v>3</v>
      </c>
      <c r="K36" s="178">
        <v>0</v>
      </c>
      <c r="L36" s="149" t="s">
        <v>31</v>
      </c>
      <c r="M36" s="176">
        <v>1</v>
      </c>
    </row>
    <row r="37" customHeight="1" spans="1:13">
      <c r="A37" s="149">
        <v>31</v>
      </c>
      <c r="B37" s="157" t="s">
        <v>76</v>
      </c>
      <c r="C37" s="151" t="s">
        <v>65</v>
      </c>
      <c r="D37" s="158" t="s">
        <v>63</v>
      </c>
      <c r="E37" s="152" t="s">
        <v>26</v>
      </c>
      <c r="F37" s="152" t="s">
        <v>27</v>
      </c>
      <c r="G37" s="153" t="s">
        <v>28</v>
      </c>
      <c r="H37" s="149" t="s">
        <v>29</v>
      </c>
      <c r="I37" s="173" t="s">
        <v>30</v>
      </c>
      <c r="J37" s="177">
        <v>3</v>
      </c>
      <c r="K37" s="175">
        <v>0</v>
      </c>
      <c r="L37" s="149" t="s">
        <v>31</v>
      </c>
      <c r="M37" s="176">
        <v>1</v>
      </c>
    </row>
    <row r="38" customHeight="1" spans="1:13">
      <c r="A38" s="154">
        <v>32</v>
      </c>
      <c r="B38" s="157" t="s">
        <v>77</v>
      </c>
      <c r="C38" s="151" t="s">
        <v>65</v>
      </c>
      <c r="D38" s="158" t="s">
        <v>63</v>
      </c>
      <c r="E38" s="152" t="s">
        <v>26</v>
      </c>
      <c r="F38" s="152" t="s">
        <v>27</v>
      </c>
      <c r="G38" s="153" t="s">
        <v>28</v>
      </c>
      <c r="H38" s="149" t="s">
        <v>29</v>
      </c>
      <c r="I38" s="173" t="s">
        <v>30</v>
      </c>
      <c r="J38" s="177">
        <v>3</v>
      </c>
      <c r="K38" s="178">
        <v>0</v>
      </c>
      <c r="L38" s="149" t="s">
        <v>31</v>
      </c>
      <c r="M38" s="176">
        <v>1</v>
      </c>
    </row>
    <row r="39" customHeight="1" spans="1:13">
      <c r="A39" s="149">
        <v>33</v>
      </c>
      <c r="B39" s="157" t="s">
        <v>78</v>
      </c>
      <c r="C39" s="151" t="s">
        <v>65</v>
      </c>
      <c r="D39" s="158" t="s">
        <v>63</v>
      </c>
      <c r="E39" s="152" t="s">
        <v>26</v>
      </c>
      <c r="F39" s="152" t="s">
        <v>27</v>
      </c>
      <c r="G39" s="153" t="s">
        <v>28</v>
      </c>
      <c r="H39" s="149" t="s">
        <v>29</v>
      </c>
      <c r="I39" s="173" t="s">
        <v>30</v>
      </c>
      <c r="J39" s="177">
        <v>3</v>
      </c>
      <c r="K39" s="175">
        <v>0</v>
      </c>
      <c r="L39" s="149" t="s">
        <v>31</v>
      </c>
      <c r="M39" s="176">
        <v>1</v>
      </c>
    </row>
    <row r="40" customHeight="1" spans="1:13">
      <c r="A40" s="154">
        <v>34</v>
      </c>
      <c r="B40" s="157" t="s">
        <v>79</v>
      </c>
      <c r="C40" s="151" t="s">
        <v>65</v>
      </c>
      <c r="D40" s="158" t="s">
        <v>63</v>
      </c>
      <c r="E40" s="152" t="s">
        <v>26</v>
      </c>
      <c r="F40" s="152" t="s">
        <v>27</v>
      </c>
      <c r="G40" s="153" t="s">
        <v>28</v>
      </c>
      <c r="H40" s="149" t="s">
        <v>29</v>
      </c>
      <c r="I40" s="173" t="s">
        <v>30</v>
      </c>
      <c r="J40" s="177">
        <v>3</v>
      </c>
      <c r="K40" s="178">
        <v>0</v>
      </c>
      <c r="L40" s="149" t="s">
        <v>31</v>
      </c>
      <c r="M40" s="176">
        <v>1</v>
      </c>
    </row>
    <row r="41" customHeight="1" spans="1:13">
      <c r="A41" s="149">
        <v>35</v>
      </c>
      <c r="B41" s="157" t="s">
        <v>80</v>
      </c>
      <c r="C41" s="151" t="s">
        <v>65</v>
      </c>
      <c r="D41" s="158" t="s">
        <v>63</v>
      </c>
      <c r="E41" s="152" t="s">
        <v>26</v>
      </c>
      <c r="F41" s="152" t="s">
        <v>27</v>
      </c>
      <c r="G41" s="153" t="s">
        <v>28</v>
      </c>
      <c r="H41" s="149" t="s">
        <v>29</v>
      </c>
      <c r="I41" s="173" t="s">
        <v>30</v>
      </c>
      <c r="J41" s="177">
        <v>3</v>
      </c>
      <c r="K41" s="175">
        <v>0</v>
      </c>
      <c r="L41" s="149" t="s">
        <v>31</v>
      </c>
      <c r="M41" s="176">
        <v>1</v>
      </c>
    </row>
    <row r="42" customHeight="1" spans="1:13">
      <c r="A42" s="154">
        <v>36</v>
      </c>
      <c r="B42" s="157" t="s">
        <v>81</v>
      </c>
      <c r="C42" s="151" t="s">
        <v>65</v>
      </c>
      <c r="D42" s="158" t="s">
        <v>63</v>
      </c>
      <c r="E42" s="152" t="s">
        <v>26</v>
      </c>
      <c r="F42" s="152" t="s">
        <v>27</v>
      </c>
      <c r="G42" s="153" t="s">
        <v>28</v>
      </c>
      <c r="H42" s="149" t="s">
        <v>29</v>
      </c>
      <c r="I42" s="173" t="s">
        <v>30</v>
      </c>
      <c r="J42" s="177">
        <v>3</v>
      </c>
      <c r="K42" s="178">
        <v>0</v>
      </c>
      <c r="L42" s="149" t="s">
        <v>31</v>
      </c>
      <c r="M42" s="176">
        <v>1</v>
      </c>
    </row>
    <row r="43" customHeight="1" spans="1:13">
      <c r="A43" s="149">
        <v>37</v>
      </c>
      <c r="B43" s="157" t="s">
        <v>82</v>
      </c>
      <c r="C43" s="151" t="s">
        <v>65</v>
      </c>
      <c r="D43" s="158" t="s">
        <v>63</v>
      </c>
      <c r="E43" s="152" t="s">
        <v>26</v>
      </c>
      <c r="F43" s="152" t="s">
        <v>27</v>
      </c>
      <c r="G43" s="153" t="s">
        <v>28</v>
      </c>
      <c r="H43" s="149" t="s">
        <v>29</v>
      </c>
      <c r="I43" s="173" t="s">
        <v>30</v>
      </c>
      <c r="J43" s="177">
        <v>3</v>
      </c>
      <c r="K43" s="175">
        <v>0</v>
      </c>
      <c r="L43" s="149" t="s">
        <v>31</v>
      </c>
      <c r="M43" s="176">
        <v>1</v>
      </c>
    </row>
    <row r="44" customHeight="1" spans="1:13">
      <c r="A44" s="154">
        <v>38</v>
      </c>
      <c r="B44" s="150" t="s">
        <v>83</v>
      </c>
      <c r="C44" s="151" t="s">
        <v>65</v>
      </c>
      <c r="D44" s="158" t="s">
        <v>63</v>
      </c>
      <c r="E44" s="152" t="s">
        <v>26</v>
      </c>
      <c r="F44" s="152" t="s">
        <v>27</v>
      </c>
      <c r="G44" s="153" t="s">
        <v>28</v>
      </c>
      <c r="H44" s="149" t="s">
        <v>29</v>
      </c>
      <c r="I44" s="173" t="s">
        <v>30</v>
      </c>
      <c r="J44" s="177">
        <v>3</v>
      </c>
      <c r="K44" s="178">
        <v>0</v>
      </c>
      <c r="L44" s="149" t="s">
        <v>31</v>
      </c>
      <c r="M44" s="176">
        <v>1</v>
      </c>
    </row>
    <row r="45" customHeight="1" spans="1:13">
      <c r="A45" s="149">
        <v>39</v>
      </c>
      <c r="B45" s="157" t="s">
        <v>84</v>
      </c>
      <c r="C45" s="151" t="s">
        <v>65</v>
      </c>
      <c r="D45" s="158" t="s">
        <v>63</v>
      </c>
      <c r="E45" s="152" t="s">
        <v>26</v>
      </c>
      <c r="F45" s="152" t="s">
        <v>27</v>
      </c>
      <c r="G45" s="153" t="s">
        <v>28</v>
      </c>
      <c r="H45" s="149" t="s">
        <v>29</v>
      </c>
      <c r="I45" s="173" t="s">
        <v>30</v>
      </c>
      <c r="J45" s="177">
        <v>3</v>
      </c>
      <c r="K45" s="175">
        <v>0</v>
      </c>
      <c r="L45" s="149" t="s">
        <v>31</v>
      </c>
      <c r="M45" s="176">
        <v>1</v>
      </c>
    </row>
    <row r="46" customHeight="1" spans="1:13">
      <c r="A46" s="154">
        <v>40</v>
      </c>
      <c r="B46" s="150" t="s">
        <v>85</v>
      </c>
      <c r="C46" s="151" t="s">
        <v>65</v>
      </c>
      <c r="D46" s="158" t="s">
        <v>63</v>
      </c>
      <c r="E46" s="152" t="s">
        <v>26</v>
      </c>
      <c r="F46" s="152" t="s">
        <v>27</v>
      </c>
      <c r="G46" s="153" t="s">
        <v>28</v>
      </c>
      <c r="H46" s="149" t="s">
        <v>29</v>
      </c>
      <c r="I46" s="173" t="s">
        <v>30</v>
      </c>
      <c r="J46" s="177">
        <v>3</v>
      </c>
      <c r="K46" s="178">
        <v>0</v>
      </c>
      <c r="L46" s="149" t="s">
        <v>31</v>
      </c>
      <c r="M46" s="176">
        <v>1</v>
      </c>
    </row>
    <row r="47" customHeight="1" spans="1:13">
      <c r="A47" s="149">
        <v>41</v>
      </c>
      <c r="B47" s="157" t="s">
        <v>86</v>
      </c>
      <c r="C47" s="151" t="s">
        <v>65</v>
      </c>
      <c r="D47" s="158" t="s">
        <v>63</v>
      </c>
      <c r="E47" s="152" t="s">
        <v>26</v>
      </c>
      <c r="F47" s="152" t="s">
        <v>27</v>
      </c>
      <c r="G47" s="153" t="s">
        <v>28</v>
      </c>
      <c r="H47" s="149" t="s">
        <v>29</v>
      </c>
      <c r="I47" s="173" t="s">
        <v>30</v>
      </c>
      <c r="J47" s="177">
        <v>3</v>
      </c>
      <c r="K47" s="175">
        <v>0</v>
      </c>
      <c r="L47" s="149" t="s">
        <v>31</v>
      </c>
      <c r="M47" s="176">
        <v>1</v>
      </c>
    </row>
    <row r="48" customHeight="1" spans="1:13">
      <c r="A48" s="154">
        <v>42</v>
      </c>
      <c r="B48" s="157" t="s">
        <v>87</v>
      </c>
      <c r="C48" s="151" t="s">
        <v>65</v>
      </c>
      <c r="D48" s="158" t="s">
        <v>63</v>
      </c>
      <c r="E48" s="152" t="s">
        <v>26</v>
      </c>
      <c r="F48" s="152" t="s">
        <v>27</v>
      </c>
      <c r="G48" s="153" t="s">
        <v>28</v>
      </c>
      <c r="H48" s="149" t="s">
        <v>29</v>
      </c>
      <c r="I48" s="173" t="s">
        <v>30</v>
      </c>
      <c r="J48" s="177">
        <v>3</v>
      </c>
      <c r="K48" s="178">
        <v>0</v>
      </c>
      <c r="L48" s="149" t="s">
        <v>31</v>
      </c>
      <c r="M48" s="176">
        <v>1</v>
      </c>
    </row>
    <row r="49" customHeight="1" spans="1:13">
      <c r="A49" s="149">
        <v>43</v>
      </c>
      <c r="B49" s="157" t="s">
        <v>88</v>
      </c>
      <c r="C49" s="151" t="s">
        <v>65</v>
      </c>
      <c r="D49" s="158" t="s">
        <v>63</v>
      </c>
      <c r="E49" s="152" t="s">
        <v>26</v>
      </c>
      <c r="F49" s="152" t="s">
        <v>27</v>
      </c>
      <c r="G49" s="153" t="s">
        <v>28</v>
      </c>
      <c r="H49" s="149" t="s">
        <v>29</v>
      </c>
      <c r="I49" s="173" t="s">
        <v>30</v>
      </c>
      <c r="J49" s="177">
        <v>3</v>
      </c>
      <c r="K49" s="178">
        <v>0</v>
      </c>
      <c r="L49" s="149" t="s">
        <v>31</v>
      </c>
      <c r="M49" s="176">
        <v>1</v>
      </c>
    </row>
    <row r="50" customHeight="1" spans="1:13">
      <c r="A50" s="154">
        <v>44</v>
      </c>
      <c r="B50" s="157" t="s">
        <v>89</v>
      </c>
      <c r="C50" s="151" t="s">
        <v>65</v>
      </c>
      <c r="D50" s="158" t="s">
        <v>63</v>
      </c>
      <c r="E50" s="152" t="s">
        <v>26</v>
      </c>
      <c r="F50" s="152" t="s">
        <v>27</v>
      </c>
      <c r="G50" s="153" t="s">
        <v>28</v>
      </c>
      <c r="H50" s="149" t="s">
        <v>29</v>
      </c>
      <c r="I50" s="173" t="s">
        <v>30</v>
      </c>
      <c r="J50" s="177">
        <v>3</v>
      </c>
      <c r="K50" s="178">
        <v>0</v>
      </c>
      <c r="L50" s="149" t="s">
        <v>31</v>
      </c>
      <c r="M50" s="176">
        <v>1</v>
      </c>
    </row>
    <row r="51" customHeight="1" spans="1:13">
      <c r="A51" s="149">
        <v>45</v>
      </c>
      <c r="B51" s="157" t="s">
        <v>90</v>
      </c>
      <c r="C51" s="151" t="s">
        <v>65</v>
      </c>
      <c r="D51" s="158" t="s">
        <v>63</v>
      </c>
      <c r="E51" s="152" t="s">
        <v>26</v>
      </c>
      <c r="F51" s="152" t="s">
        <v>27</v>
      </c>
      <c r="G51" s="153" t="s">
        <v>28</v>
      </c>
      <c r="H51" s="149" t="s">
        <v>29</v>
      </c>
      <c r="I51" s="173" t="s">
        <v>30</v>
      </c>
      <c r="J51" s="177">
        <v>3</v>
      </c>
      <c r="K51" s="178">
        <v>0</v>
      </c>
      <c r="L51" s="149" t="s">
        <v>31</v>
      </c>
      <c r="M51" s="176">
        <v>1</v>
      </c>
    </row>
    <row r="52" customHeight="1" spans="1:13">
      <c r="A52" s="154">
        <v>46</v>
      </c>
      <c r="B52" s="157" t="s">
        <v>91</v>
      </c>
      <c r="C52" s="151" t="s">
        <v>65</v>
      </c>
      <c r="D52" s="158" t="s">
        <v>63</v>
      </c>
      <c r="E52" s="152" t="s">
        <v>26</v>
      </c>
      <c r="F52" s="152" t="s">
        <v>27</v>
      </c>
      <c r="G52" s="153" t="s">
        <v>28</v>
      </c>
      <c r="H52" s="149" t="s">
        <v>29</v>
      </c>
      <c r="I52" s="173" t="s">
        <v>30</v>
      </c>
      <c r="J52" s="177">
        <v>3</v>
      </c>
      <c r="K52" s="178">
        <v>0</v>
      </c>
      <c r="L52" s="149" t="s">
        <v>31</v>
      </c>
      <c r="M52" s="176">
        <v>1</v>
      </c>
    </row>
    <row r="53" customHeight="1" spans="1:13">
      <c r="A53" s="149">
        <v>47</v>
      </c>
      <c r="B53" s="160" t="s">
        <v>92</v>
      </c>
      <c r="C53" s="151" t="s">
        <v>65</v>
      </c>
      <c r="D53" s="158" t="s">
        <v>63</v>
      </c>
      <c r="E53" s="152" t="s">
        <v>26</v>
      </c>
      <c r="F53" s="152" t="s">
        <v>27</v>
      </c>
      <c r="G53" s="153" t="s">
        <v>28</v>
      </c>
      <c r="H53" s="149" t="s">
        <v>29</v>
      </c>
      <c r="I53" s="173" t="s">
        <v>30</v>
      </c>
      <c r="J53" s="177">
        <v>3</v>
      </c>
      <c r="K53" s="178">
        <v>0</v>
      </c>
      <c r="L53" s="149" t="s">
        <v>31</v>
      </c>
      <c r="M53" s="176">
        <v>1</v>
      </c>
    </row>
    <row r="54" customHeight="1" spans="1:13">
      <c r="A54" s="154">
        <v>48</v>
      </c>
      <c r="B54" s="157" t="s">
        <v>93</v>
      </c>
      <c r="C54" s="151" t="s">
        <v>65</v>
      </c>
      <c r="D54" s="158" t="s">
        <v>63</v>
      </c>
      <c r="E54" s="152" t="s">
        <v>26</v>
      </c>
      <c r="F54" s="152" t="s">
        <v>27</v>
      </c>
      <c r="G54" s="153" t="s">
        <v>28</v>
      </c>
      <c r="H54" s="149" t="s">
        <v>29</v>
      </c>
      <c r="I54" s="173" t="s">
        <v>30</v>
      </c>
      <c r="J54" s="177">
        <v>3</v>
      </c>
      <c r="K54" s="178">
        <v>0</v>
      </c>
      <c r="L54" s="149" t="s">
        <v>31</v>
      </c>
      <c r="M54" s="176">
        <v>1</v>
      </c>
    </row>
    <row r="55" customHeight="1" spans="1:13">
      <c r="A55" s="149">
        <v>49</v>
      </c>
      <c r="B55" s="157" t="s">
        <v>94</v>
      </c>
      <c r="C55" s="151" t="s">
        <v>65</v>
      </c>
      <c r="D55" s="158" t="s">
        <v>63</v>
      </c>
      <c r="E55" s="152" t="s">
        <v>26</v>
      </c>
      <c r="F55" s="152" t="s">
        <v>27</v>
      </c>
      <c r="G55" s="153" t="s">
        <v>28</v>
      </c>
      <c r="H55" s="149" t="s">
        <v>29</v>
      </c>
      <c r="I55" s="173" t="s">
        <v>30</v>
      </c>
      <c r="J55" s="177">
        <v>3</v>
      </c>
      <c r="K55" s="178">
        <v>0</v>
      </c>
      <c r="L55" s="149" t="s">
        <v>31</v>
      </c>
      <c r="M55" s="176">
        <v>1</v>
      </c>
    </row>
    <row r="56" customHeight="1" spans="1:13">
      <c r="A56" s="154">
        <v>50</v>
      </c>
      <c r="B56" s="155" t="s">
        <v>95</v>
      </c>
      <c r="C56" s="151" t="s">
        <v>65</v>
      </c>
      <c r="D56" s="158" t="s">
        <v>63</v>
      </c>
      <c r="E56" s="152" t="s">
        <v>26</v>
      </c>
      <c r="F56" s="152" t="s">
        <v>27</v>
      </c>
      <c r="G56" s="153" t="s">
        <v>28</v>
      </c>
      <c r="H56" s="149" t="s">
        <v>29</v>
      </c>
      <c r="I56" s="173" t="s">
        <v>30</v>
      </c>
      <c r="J56" s="177">
        <v>3</v>
      </c>
      <c r="K56" s="178">
        <v>0</v>
      </c>
      <c r="L56" s="149" t="s">
        <v>31</v>
      </c>
      <c r="M56" s="176">
        <v>1</v>
      </c>
    </row>
    <row r="57" customHeight="1" spans="1:13">
      <c r="A57" s="149">
        <v>51</v>
      </c>
      <c r="B57" s="155" t="s">
        <v>96</v>
      </c>
      <c r="C57" s="151" t="s">
        <v>72</v>
      </c>
      <c r="D57" s="158" t="s">
        <v>63</v>
      </c>
      <c r="E57" s="152" t="s">
        <v>26</v>
      </c>
      <c r="F57" s="152" t="s">
        <v>27</v>
      </c>
      <c r="G57" s="153" t="s">
        <v>28</v>
      </c>
      <c r="H57" s="149" t="s">
        <v>29</v>
      </c>
      <c r="I57" s="173" t="s">
        <v>30</v>
      </c>
      <c r="J57" s="177">
        <v>3</v>
      </c>
      <c r="K57" s="178">
        <v>0</v>
      </c>
      <c r="L57" s="149" t="s">
        <v>31</v>
      </c>
      <c r="M57" s="176">
        <v>1</v>
      </c>
    </row>
    <row r="58" customHeight="1" spans="1:13">
      <c r="A58" s="154">
        <v>52</v>
      </c>
      <c r="B58" s="150" t="s">
        <v>23</v>
      </c>
      <c r="C58" s="151" t="s">
        <v>24</v>
      </c>
      <c r="D58" s="158" t="s">
        <v>25</v>
      </c>
      <c r="E58" s="158" t="s">
        <v>97</v>
      </c>
      <c r="F58" s="158" t="s">
        <v>98</v>
      </c>
      <c r="G58" s="153" t="s">
        <v>28</v>
      </c>
      <c r="H58" s="149" t="s">
        <v>29</v>
      </c>
      <c r="I58" s="173" t="s">
        <v>30</v>
      </c>
      <c r="J58" s="177">
        <v>3</v>
      </c>
      <c r="K58" s="178">
        <v>0</v>
      </c>
      <c r="L58" s="149" t="s">
        <v>31</v>
      </c>
      <c r="M58" s="179">
        <v>2</v>
      </c>
    </row>
    <row r="59" customHeight="1" spans="1:13">
      <c r="A59" s="149">
        <v>53</v>
      </c>
      <c r="B59" s="150" t="s">
        <v>32</v>
      </c>
      <c r="C59" s="151" t="s">
        <v>33</v>
      </c>
      <c r="D59" s="158" t="s">
        <v>25</v>
      </c>
      <c r="E59" s="158" t="s">
        <v>97</v>
      </c>
      <c r="F59" s="158" t="s">
        <v>98</v>
      </c>
      <c r="G59" s="153" t="s">
        <v>28</v>
      </c>
      <c r="H59" s="149" t="s">
        <v>29</v>
      </c>
      <c r="I59" s="173" t="s">
        <v>30</v>
      </c>
      <c r="J59" s="177">
        <v>3</v>
      </c>
      <c r="K59" s="178">
        <v>0</v>
      </c>
      <c r="L59" s="149" t="s">
        <v>31</v>
      </c>
      <c r="M59" s="179">
        <v>2</v>
      </c>
    </row>
    <row r="60" customHeight="1" spans="1:13">
      <c r="A60" s="154">
        <v>54</v>
      </c>
      <c r="B60" s="150" t="s">
        <v>34</v>
      </c>
      <c r="C60" s="151" t="s">
        <v>35</v>
      </c>
      <c r="D60" s="158" t="s">
        <v>25</v>
      </c>
      <c r="E60" s="158" t="s">
        <v>97</v>
      </c>
      <c r="F60" s="158" t="s">
        <v>98</v>
      </c>
      <c r="G60" s="153" t="s">
        <v>28</v>
      </c>
      <c r="H60" s="149" t="s">
        <v>29</v>
      </c>
      <c r="I60" s="173" t="s">
        <v>30</v>
      </c>
      <c r="J60" s="177">
        <v>3</v>
      </c>
      <c r="K60" s="178">
        <v>0</v>
      </c>
      <c r="L60" s="149" t="s">
        <v>31</v>
      </c>
      <c r="M60" s="179">
        <v>2</v>
      </c>
    </row>
    <row r="61" customHeight="1" spans="1:13">
      <c r="A61" s="149">
        <v>55</v>
      </c>
      <c r="B61" s="150" t="s">
        <v>36</v>
      </c>
      <c r="C61" s="151" t="s">
        <v>37</v>
      </c>
      <c r="D61" s="158" t="s">
        <v>25</v>
      </c>
      <c r="E61" s="158" t="s">
        <v>97</v>
      </c>
      <c r="F61" s="158" t="s">
        <v>98</v>
      </c>
      <c r="G61" s="153" t="s">
        <v>28</v>
      </c>
      <c r="H61" s="149" t="s">
        <v>29</v>
      </c>
      <c r="I61" s="173" t="s">
        <v>30</v>
      </c>
      <c r="J61" s="177">
        <v>3</v>
      </c>
      <c r="K61" s="178">
        <v>0</v>
      </c>
      <c r="L61" s="149" t="s">
        <v>31</v>
      </c>
      <c r="M61" s="179">
        <v>2</v>
      </c>
    </row>
    <row r="62" customHeight="1" spans="1:13">
      <c r="A62" s="154">
        <v>56</v>
      </c>
      <c r="B62" s="150" t="s">
        <v>38</v>
      </c>
      <c r="C62" s="151" t="s">
        <v>39</v>
      </c>
      <c r="D62" s="158" t="s">
        <v>25</v>
      </c>
      <c r="E62" s="158" t="s">
        <v>97</v>
      </c>
      <c r="F62" s="158" t="s">
        <v>98</v>
      </c>
      <c r="G62" s="153" t="s">
        <v>28</v>
      </c>
      <c r="H62" s="149" t="s">
        <v>29</v>
      </c>
      <c r="I62" s="173" t="s">
        <v>30</v>
      </c>
      <c r="J62" s="177">
        <v>3</v>
      </c>
      <c r="K62" s="178">
        <v>0</v>
      </c>
      <c r="L62" s="149" t="s">
        <v>31</v>
      </c>
      <c r="M62" s="179">
        <v>2</v>
      </c>
    </row>
    <row r="63" customHeight="1" spans="1:13">
      <c r="A63" s="149">
        <v>57</v>
      </c>
      <c r="B63" s="150" t="s">
        <v>40</v>
      </c>
      <c r="C63" s="151" t="s">
        <v>37</v>
      </c>
      <c r="D63" s="158" t="s">
        <v>25</v>
      </c>
      <c r="E63" s="158" t="s">
        <v>97</v>
      </c>
      <c r="F63" s="158" t="s">
        <v>98</v>
      </c>
      <c r="G63" s="153" t="s">
        <v>28</v>
      </c>
      <c r="H63" s="149" t="s">
        <v>29</v>
      </c>
      <c r="I63" s="173" t="s">
        <v>30</v>
      </c>
      <c r="J63" s="177">
        <v>3</v>
      </c>
      <c r="K63" s="178">
        <v>0</v>
      </c>
      <c r="L63" s="149" t="s">
        <v>31</v>
      </c>
      <c r="M63" s="179">
        <v>2</v>
      </c>
    </row>
    <row r="64" customHeight="1" spans="1:13">
      <c r="A64" s="154">
        <v>58</v>
      </c>
      <c r="B64" s="150" t="s">
        <v>41</v>
      </c>
      <c r="C64" s="151" t="s">
        <v>42</v>
      </c>
      <c r="D64" s="158" t="s">
        <v>25</v>
      </c>
      <c r="E64" s="158" t="s">
        <v>97</v>
      </c>
      <c r="F64" s="158" t="s">
        <v>98</v>
      </c>
      <c r="G64" s="153" t="s">
        <v>28</v>
      </c>
      <c r="H64" s="149" t="s">
        <v>29</v>
      </c>
      <c r="I64" s="173" t="s">
        <v>30</v>
      </c>
      <c r="J64" s="177">
        <v>3</v>
      </c>
      <c r="K64" s="178">
        <v>0</v>
      </c>
      <c r="L64" s="149" t="s">
        <v>31</v>
      </c>
      <c r="M64" s="179">
        <v>2</v>
      </c>
    </row>
    <row r="65" customHeight="1" spans="1:13">
      <c r="A65" s="149">
        <v>59</v>
      </c>
      <c r="B65" s="150" t="s">
        <v>43</v>
      </c>
      <c r="C65" s="151" t="s">
        <v>44</v>
      </c>
      <c r="D65" s="158" t="s">
        <v>25</v>
      </c>
      <c r="E65" s="158" t="s">
        <v>97</v>
      </c>
      <c r="F65" s="158" t="s">
        <v>98</v>
      </c>
      <c r="G65" s="153" t="s">
        <v>28</v>
      </c>
      <c r="H65" s="149" t="s">
        <v>29</v>
      </c>
      <c r="I65" s="173" t="s">
        <v>30</v>
      </c>
      <c r="J65" s="177">
        <v>3</v>
      </c>
      <c r="K65" s="178">
        <v>0</v>
      </c>
      <c r="L65" s="149" t="s">
        <v>31</v>
      </c>
      <c r="M65" s="179">
        <v>2</v>
      </c>
    </row>
    <row r="66" customHeight="1" spans="1:13">
      <c r="A66" s="154">
        <v>60</v>
      </c>
      <c r="B66" s="150" t="s">
        <v>45</v>
      </c>
      <c r="C66" s="151" t="s">
        <v>33</v>
      </c>
      <c r="D66" s="158" t="s">
        <v>25</v>
      </c>
      <c r="E66" s="158" t="s">
        <v>97</v>
      </c>
      <c r="F66" s="158" t="s">
        <v>98</v>
      </c>
      <c r="G66" s="153" t="s">
        <v>28</v>
      </c>
      <c r="H66" s="149" t="s">
        <v>29</v>
      </c>
      <c r="I66" s="173" t="s">
        <v>30</v>
      </c>
      <c r="J66" s="177">
        <v>3</v>
      </c>
      <c r="K66" s="178">
        <v>0</v>
      </c>
      <c r="L66" s="149" t="s">
        <v>31</v>
      </c>
      <c r="M66" s="179">
        <v>2</v>
      </c>
    </row>
    <row r="67" customHeight="1" spans="1:13">
      <c r="A67" s="149">
        <v>61</v>
      </c>
      <c r="B67" s="150" t="s">
        <v>46</v>
      </c>
      <c r="C67" s="151" t="s">
        <v>33</v>
      </c>
      <c r="D67" s="158" t="s">
        <v>25</v>
      </c>
      <c r="E67" s="158" t="s">
        <v>97</v>
      </c>
      <c r="F67" s="158" t="s">
        <v>98</v>
      </c>
      <c r="G67" s="153" t="s">
        <v>28</v>
      </c>
      <c r="H67" s="149" t="s">
        <v>29</v>
      </c>
      <c r="I67" s="173" t="s">
        <v>30</v>
      </c>
      <c r="J67" s="177">
        <v>3</v>
      </c>
      <c r="K67" s="178">
        <v>0</v>
      </c>
      <c r="L67" s="149" t="s">
        <v>31</v>
      </c>
      <c r="M67" s="179">
        <v>2</v>
      </c>
    </row>
    <row r="68" customHeight="1" spans="1:13">
      <c r="A68" s="154">
        <v>62</v>
      </c>
      <c r="B68" s="150" t="s">
        <v>47</v>
      </c>
      <c r="C68" s="151" t="s">
        <v>48</v>
      </c>
      <c r="D68" s="158" t="s">
        <v>25</v>
      </c>
      <c r="E68" s="158" t="s">
        <v>97</v>
      </c>
      <c r="F68" s="158" t="s">
        <v>98</v>
      </c>
      <c r="G68" s="153" t="s">
        <v>28</v>
      </c>
      <c r="H68" s="149" t="s">
        <v>29</v>
      </c>
      <c r="I68" s="173" t="s">
        <v>30</v>
      </c>
      <c r="J68" s="177">
        <v>3</v>
      </c>
      <c r="K68" s="178">
        <v>0</v>
      </c>
      <c r="L68" s="149" t="s">
        <v>31</v>
      </c>
      <c r="M68" s="179">
        <v>2</v>
      </c>
    </row>
    <row r="69" customHeight="1" spans="1:13">
      <c r="A69" s="149">
        <v>63</v>
      </c>
      <c r="B69" s="155" t="s">
        <v>49</v>
      </c>
      <c r="C69" s="156" t="s">
        <v>37</v>
      </c>
      <c r="D69" s="158" t="s">
        <v>25</v>
      </c>
      <c r="E69" s="158" t="s">
        <v>97</v>
      </c>
      <c r="F69" s="158" t="s">
        <v>98</v>
      </c>
      <c r="G69" s="153" t="s">
        <v>28</v>
      </c>
      <c r="H69" s="149" t="s">
        <v>29</v>
      </c>
      <c r="I69" s="173" t="s">
        <v>30</v>
      </c>
      <c r="J69" s="177">
        <v>3</v>
      </c>
      <c r="K69" s="178">
        <v>0</v>
      </c>
      <c r="L69" s="149" t="s">
        <v>31</v>
      </c>
      <c r="M69" s="179">
        <v>2</v>
      </c>
    </row>
    <row r="70" customHeight="1" spans="1:13">
      <c r="A70" s="154">
        <v>64</v>
      </c>
      <c r="B70" s="155" t="s">
        <v>50</v>
      </c>
      <c r="C70" s="156" t="s">
        <v>51</v>
      </c>
      <c r="D70" s="158" t="s">
        <v>25</v>
      </c>
      <c r="E70" s="158" t="s">
        <v>97</v>
      </c>
      <c r="F70" s="158" t="s">
        <v>98</v>
      </c>
      <c r="G70" s="153" t="s">
        <v>28</v>
      </c>
      <c r="H70" s="149" t="s">
        <v>29</v>
      </c>
      <c r="I70" s="173" t="s">
        <v>30</v>
      </c>
      <c r="J70" s="177">
        <v>3</v>
      </c>
      <c r="K70" s="178">
        <v>0</v>
      </c>
      <c r="L70" s="149" t="s">
        <v>31</v>
      </c>
      <c r="M70" s="179">
        <v>2</v>
      </c>
    </row>
    <row r="71" customHeight="1" spans="1:13">
      <c r="A71" s="149">
        <v>65</v>
      </c>
      <c r="B71" s="155" t="s">
        <v>52</v>
      </c>
      <c r="C71" s="151" t="s">
        <v>35</v>
      </c>
      <c r="D71" s="158" t="s">
        <v>25</v>
      </c>
      <c r="E71" s="158" t="s">
        <v>97</v>
      </c>
      <c r="F71" s="158" t="s">
        <v>98</v>
      </c>
      <c r="G71" s="153" t="s">
        <v>28</v>
      </c>
      <c r="H71" s="149" t="s">
        <v>29</v>
      </c>
      <c r="I71" s="173" t="s">
        <v>30</v>
      </c>
      <c r="J71" s="177">
        <v>3</v>
      </c>
      <c r="K71" s="178">
        <v>0</v>
      </c>
      <c r="L71" s="149" t="s">
        <v>31</v>
      </c>
      <c r="M71" s="179">
        <v>2</v>
      </c>
    </row>
    <row r="72" customHeight="1" spans="1:13">
      <c r="A72" s="154">
        <v>66</v>
      </c>
      <c r="B72" s="155" t="s">
        <v>53</v>
      </c>
      <c r="C72" s="156" t="s">
        <v>51</v>
      </c>
      <c r="D72" s="158" t="s">
        <v>25</v>
      </c>
      <c r="E72" s="158" t="s">
        <v>97</v>
      </c>
      <c r="F72" s="158" t="s">
        <v>98</v>
      </c>
      <c r="G72" s="153" t="s">
        <v>28</v>
      </c>
      <c r="H72" s="149" t="s">
        <v>29</v>
      </c>
      <c r="I72" s="173" t="s">
        <v>30</v>
      </c>
      <c r="J72" s="177">
        <v>3</v>
      </c>
      <c r="K72" s="178">
        <v>0</v>
      </c>
      <c r="L72" s="149" t="s">
        <v>31</v>
      </c>
      <c r="M72" s="179">
        <v>2</v>
      </c>
    </row>
    <row r="73" customHeight="1" spans="1:13">
      <c r="A73" s="149">
        <v>67</v>
      </c>
      <c r="B73" s="155" t="s">
        <v>54</v>
      </c>
      <c r="C73" s="156" t="s">
        <v>55</v>
      </c>
      <c r="D73" s="158" t="s">
        <v>25</v>
      </c>
      <c r="E73" s="158" t="s">
        <v>97</v>
      </c>
      <c r="F73" s="158" t="s">
        <v>98</v>
      </c>
      <c r="G73" s="153" t="s">
        <v>28</v>
      </c>
      <c r="H73" s="149" t="s">
        <v>29</v>
      </c>
      <c r="I73" s="173" t="s">
        <v>30</v>
      </c>
      <c r="J73" s="177">
        <v>3</v>
      </c>
      <c r="K73" s="178">
        <v>0</v>
      </c>
      <c r="L73" s="149" t="s">
        <v>31</v>
      </c>
      <c r="M73" s="179">
        <v>2</v>
      </c>
    </row>
    <row r="74" customHeight="1" spans="1:13">
      <c r="A74" s="154">
        <v>68</v>
      </c>
      <c r="B74" s="157" t="s">
        <v>56</v>
      </c>
      <c r="C74" s="151" t="s">
        <v>57</v>
      </c>
      <c r="D74" s="158" t="s">
        <v>25</v>
      </c>
      <c r="E74" s="158" t="s">
        <v>97</v>
      </c>
      <c r="F74" s="158" t="s">
        <v>98</v>
      </c>
      <c r="G74" s="153" t="s">
        <v>28</v>
      </c>
      <c r="H74" s="149" t="s">
        <v>29</v>
      </c>
      <c r="I74" s="173" t="s">
        <v>30</v>
      </c>
      <c r="J74" s="177">
        <v>3</v>
      </c>
      <c r="K74" s="178">
        <v>0</v>
      </c>
      <c r="L74" s="149" t="s">
        <v>31</v>
      </c>
      <c r="M74" s="179">
        <v>2</v>
      </c>
    </row>
    <row r="75" customHeight="1" spans="1:13">
      <c r="A75" s="149">
        <v>69</v>
      </c>
      <c r="B75" s="157" t="s">
        <v>58</v>
      </c>
      <c r="C75" s="156" t="s">
        <v>37</v>
      </c>
      <c r="D75" s="158" t="s">
        <v>25</v>
      </c>
      <c r="E75" s="158" t="s">
        <v>97</v>
      </c>
      <c r="F75" s="158" t="s">
        <v>98</v>
      </c>
      <c r="G75" s="153" t="s">
        <v>28</v>
      </c>
      <c r="H75" s="149" t="s">
        <v>29</v>
      </c>
      <c r="I75" s="173" t="s">
        <v>30</v>
      </c>
      <c r="J75" s="177">
        <v>3</v>
      </c>
      <c r="K75" s="178">
        <v>0</v>
      </c>
      <c r="L75" s="149" t="s">
        <v>31</v>
      </c>
      <c r="M75" s="179">
        <v>2</v>
      </c>
    </row>
    <row r="76" customHeight="1" spans="1:13">
      <c r="A76" s="154">
        <v>70</v>
      </c>
      <c r="B76" s="157" t="s">
        <v>59</v>
      </c>
      <c r="C76" s="156" t="s">
        <v>57</v>
      </c>
      <c r="D76" s="158" t="s">
        <v>25</v>
      </c>
      <c r="E76" s="158" t="s">
        <v>97</v>
      </c>
      <c r="F76" s="158" t="s">
        <v>98</v>
      </c>
      <c r="G76" s="153" t="s">
        <v>28</v>
      </c>
      <c r="H76" s="149" t="s">
        <v>29</v>
      </c>
      <c r="I76" s="173" t="s">
        <v>30</v>
      </c>
      <c r="J76" s="177">
        <v>3</v>
      </c>
      <c r="K76" s="178">
        <v>0</v>
      </c>
      <c r="L76" s="149" t="s">
        <v>31</v>
      </c>
      <c r="M76" s="179">
        <v>2</v>
      </c>
    </row>
    <row r="77" customHeight="1" spans="1:13">
      <c r="A77" s="149">
        <v>71</v>
      </c>
      <c r="B77" s="157" t="s">
        <v>60</v>
      </c>
      <c r="C77" s="156" t="s">
        <v>51</v>
      </c>
      <c r="D77" s="158" t="s">
        <v>25</v>
      </c>
      <c r="E77" s="158" t="s">
        <v>97</v>
      </c>
      <c r="F77" s="158" t="s">
        <v>98</v>
      </c>
      <c r="G77" s="153" t="s">
        <v>28</v>
      </c>
      <c r="H77" s="149" t="s">
        <v>29</v>
      </c>
      <c r="I77" s="173" t="s">
        <v>30</v>
      </c>
      <c r="J77" s="177">
        <v>3</v>
      </c>
      <c r="K77" s="178">
        <v>0</v>
      </c>
      <c r="L77" s="149" t="s">
        <v>31</v>
      </c>
      <c r="M77" s="179">
        <v>2</v>
      </c>
    </row>
    <row r="78" customHeight="1" spans="1:13">
      <c r="A78" s="154">
        <v>72</v>
      </c>
      <c r="B78" s="157" t="s">
        <v>61</v>
      </c>
      <c r="C78" s="151" t="s">
        <v>62</v>
      </c>
      <c r="D78" s="158" t="s">
        <v>63</v>
      </c>
      <c r="E78" s="158" t="s">
        <v>97</v>
      </c>
      <c r="F78" s="158" t="s">
        <v>98</v>
      </c>
      <c r="G78" s="153" t="s">
        <v>28</v>
      </c>
      <c r="H78" s="149" t="s">
        <v>29</v>
      </c>
      <c r="I78" s="173" t="s">
        <v>30</v>
      </c>
      <c r="J78" s="177">
        <v>3</v>
      </c>
      <c r="K78" s="178">
        <v>0</v>
      </c>
      <c r="L78" s="149" t="s">
        <v>31</v>
      </c>
      <c r="M78" s="179">
        <v>2</v>
      </c>
    </row>
    <row r="79" customHeight="1" spans="1:13">
      <c r="A79" s="149">
        <v>73</v>
      </c>
      <c r="B79" s="157" t="s">
        <v>64</v>
      </c>
      <c r="C79" s="151" t="s">
        <v>65</v>
      </c>
      <c r="D79" s="158" t="s">
        <v>63</v>
      </c>
      <c r="E79" s="158" t="s">
        <v>97</v>
      </c>
      <c r="F79" s="158" t="s">
        <v>98</v>
      </c>
      <c r="G79" s="153" t="s">
        <v>28</v>
      </c>
      <c r="H79" s="149" t="s">
        <v>29</v>
      </c>
      <c r="I79" s="173" t="s">
        <v>30</v>
      </c>
      <c r="J79" s="177">
        <v>3</v>
      </c>
      <c r="K79" s="178">
        <v>0</v>
      </c>
      <c r="L79" s="149" t="s">
        <v>31</v>
      </c>
      <c r="M79" s="179">
        <v>2</v>
      </c>
    </row>
    <row r="80" customHeight="1" spans="1:13">
      <c r="A80" s="154">
        <v>74</v>
      </c>
      <c r="B80" s="157" t="s">
        <v>66</v>
      </c>
      <c r="C80" s="151" t="s">
        <v>65</v>
      </c>
      <c r="D80" s="158" t="s">
        <v>63</v>
      </c>
      <c r="E80" s="158" t="s">
        <v>97</v>
      </c>
      <c r="F80" s="158" t="s">
        <v>98</v>
      </c>
      <c r="G80" s="153" t="s">
        <v>28</v>
      </c>
      <c r="H80" s="149" t="s">
        <v>29</v>
      </c>
      <c r="I80" s="173" t="s">
        <v>30</v>
      </c>
      <c r="J80" s="177">
        <v>3</v>
      </c>
      <c r="K80" s="178">
        <v>0</v>
      </c>
      <c r="L80" s="149" t="s">
        <v>31</v>
      </c>
      <c r="M80" s="179">
        <v>2</v>
      </c>
    </row>
    <row r="81" customHeight="1" spans="1:13">
      <c r="A81" s="149">
        <v>75</v>
      </c>
      <c r="B81" s="157" t="s">
        <v>67</v>
      </c>
      <c r="C81" s="151" t="s">
        <v>65</v>
      </c>
      <c r="D81" s="158" t="s">
        <v>63</v>
      </c>
      <c r="E81" s="158" t="s">
        <v>97</v>
      </c>
      <c r="F81" s="158" t="s">
        <v>98</v>
      </c>
      <c r="G81" s="153" t="s">
        <v>28</v>
      </c>
      <c r="H81" s="149" t="s">
        <v>29</v>
      </c>
      <c r="I81" s="173" t="s">
        <v>30</v>
      </c>
      <c r="J81" s="177">
        <v>3</v>
      </c>
      <c r="K81" s="178">
        <v>0</v>
      </c>
      <c r="L81" s="149" t="s">
        <v>31</v>
      </c>
      <c r="M81" s="179">
        <v>2</v>
      </c>
    </row>
    <row r="82" customHeight="1" spans="1:13">
      <c r="A82" s="154">
        <v>76</v>
      </c>
      <c r="B82" s="157" t="s">
        <v>68</v>
      </c>
      <c r="C82" s="151" t="s">
        <v>65</v>
      </c>
      <c r="D82" s="158" t="s">
        <v>63</v>
      </c>
      <c r="E82" s="158" t="s">
        <v>97</v>
      </c>
      <c r="F82" s="158" t="s">
        <v>98</v>
      </c>
      <c r="G82" s="153" t="s">
        <v>28</v>
      </c>
      <c r="H82" s="149" t="s">
        <v>29</v>
      </c>
      <c r="I82" s="173" t="s">
        <v>30</v>
      </c>
      <c r="J82" s="177">
        <v>3</v>
      </c>
      <c r="K82" s="178">
        <v>0</v>
      </c>
      <c r="L82" s="149" t="s">
        <v>31</v>
      </c>
      <c r="M82" s="179">
        <v>2</v>
      </c>
    </row>
    <row r="83" customHeight="1" spans="1:13">
      <c r="A83" s="149">
        <v>77</v>
      </c>
      <c r="B83" s="157" t="s">
        <v>69</v>
      </c>
      <c r="C83" s="151" t="s">
        <v>70</v>
      </c>
      <c r="D83" s="158" t="s">
        <v>63</v>
      </c>
      <c r="E83" s="158" t="s">
        <v>97</v>
      </c>
      <c r="F83" s="158" t="s">
        <v>98</v>
      </c>
      <c r="G83" s="153" t="s">
        <v>28</v>
      </c>
      <c r="H83" s="149" t="s">
        <v>29</v>
      </c>
      <c r="I83" s="173" t="s">
        <v>30</v>
      </c>
      <c r="J83" s="177">
        <v>3</v>
      </c>
      <c r="K83" s="178">
        <v>0</v>
      </c>
      <c r="L83" s="149" t="s">
        <v>31</v>
      </c>
      <c r="M83" s="179">
        <v>2</v>
      </c>
    </row>
    <row r="84" customHeight="1" spans="1:13">
      <c r="A84" s="154">
        <v>78</v>
      </c>
      <c r="B84" s="157" t="s">
        <v>71</v>
      </c>
      <c r="C84" s="151" t="s">
        <v>72</v>
      </c>
      <c r="D84" s="158" t="s">
        <v>63</v>
      </c>
      <c r="E84" s="158" t="s">
        <v>97</v>
      </c>
      <c r="F84" s="158" t="s">
        <v>98</v>
      </c>
      <c r="G84" s="153" t="s">
        <v>28</v>
      </c>
      <c r="H84" s="149" t="s">
        <v>29</v>
      </c>
      <c r="I84" s="173" t="s">
        <v>30</v>
      </c>
      <c r="J84" s="177">
        <v>3</v>
      </c>
      <c r="K84" s="178">
        <v>0</v>
      </c>
      <c r="L84" s="149" t="s">
        <v>31</v>
      </c>
      <c r="M84" s="179">
        <v>2</v>
      </c>
    </row>
    <row r="85" customHeight="1" spans="1:13">
      <c r="A85" s="149">
        <v>79</v>
      </c>
      <c r="B85" s="157" t="s">
        <v>73</v>
      </c>
      <c r="C85" s="151" t="s">
        <v>72</v>
      </c>
      <c r="D85" s="158" t="s">
        <v>63</v>
      </c>
      <c r="E85" s="158" t="s">
        <v>97</v>
      </c>
      <c r="F85" s="158" t="s">
        <v>98</v>
      </c>
      <c r="G85" s="153" t="s">
        <v>28</v>
      </c>
      <c r="H85" s="149" t="s">
        <v>29</v>
      </c>
      <c r="I85" s="173" t="s">
        <v>30</v>
      </c>
      <c r="J85" s="177">
        <v>3</v>
      </c>
      <c r="K85" s="178">
        <v>0</v>
      </c>
      <c r="L85" s="149" t="s">
        <v>31</v>
      </c>
      <c r="M85" s="179">
        <v>2</v>
      </c>
    </row>
    <row r="86" customHeight="1" spans="1:13">
      <c r="A86" s="154">
        <v>80</v>
      </c>
      <c r="B86" s="159" t="s">
        <v>74</v>
      </c>
      <c r="C86" s="151" t="s">
        <v>72</v>
      </c>
      <c r="D86" s="158" t="s">
        <v>63</v>
      </c>
      <c r="E86" s="158" t="s">
        <v>97</v>
      </c>
      <c r="F86" s="158" t="s">
        <v>98</v>
      </c>
      <c r="G86" s="153" t="s">
        <v>28</v>
      </c>
      <c r="H86" s="149" t="s">
        <v>29</v>
      </c>
      <c r="I86" s="173" t="s">
        <v>30</v>
      </c>
      <c r="J86" s="177">
        <v>3</v>
      </c>
      <c r="K86" s="178">
        <v>0</v>
      </c>
      <c r="L86" s="149" t="s">
        <v>31</v>
      </c>
      <c r="M86" s="179">
        <v>2</v>
      </c>
    </row>
    <row r="87" customHeight="1" spans="1:13">
      <c r="A87" s="149">
        <v>81</v>
      </c>
      <c r="B87" s="157" t="s">
        <v>75</v>
      </c>
      <c r="C87" s="151" t="s">
        <v>65</v>
      </c>
      <c r="D87" s="158" t="s">
        <v>63</v>
      </c>
      <c r="E87" s="158" t="s">
        <v>97</v>
      </c>
      <c r="F87" s="158" t="s">
        <v>98</v>
      </c>
      <c r="G87" s="153" t="s">
        <v>28</v>
      </c>
      <c r="H87" s="149" t="s">
        <v>29</v>
      </c>
      <c r="I87" s="173" t="s">
        <v>30</v>
      </c>
      <c r="J87" s="177">
        <v>3</v>
      </c>
      <c r="K87" s="178">
        <v>0</v>
      </c>
      <c r="L87" s="149" t="s">
        <v>31</v>
      </c>
      <c r="M87" s="179">
        <v>2</v>
      </c>
    </row>
    <row r="88" customHeight="1" spans="1:13">
      <c r="A88" s="154">
        <v>82</v>
      </c>
      <c r="B88" s="157" t="s">
        <v>76</v>
      </c>
      <c r="C88" s="151" t="s">
        <v>65</v>
      </c>
      <c r="D88" s="158" t="s">
        <v>63</v>
      </c>
      <c r="E88" s="158" t="s">
        <v>97</v>
      </c>
      <c r="F88" s="158" t="s">
        <v>98</v>
      </c>
      <c r="G88" s="153" t="s">
        <v>28</v>
      </c>
      <c r="H88" s="149" t="s">
        <v>29</v>
      </c>
      <c r="I88" s="173" t="s">
        <v>30</v>
      </c>
      <c r="J88" s="177">
        <v>3</v>
      </c>
      <c r="K88" s="178">
        <v>0</v>
      </c>
      <c r="L88" s="149" t="s">
        <v>31</v>
      </c>
      <c r="M88" s="179">
        <v>2</v>
      </c>
    </row>
    <row r="89" customHeight="1" spans="1:13">
      <c r="A89" s="149">
        <v>83</v>
      </c>
      <c r="B89" s="157" t="s">
        <v>77</v>
      </c>
      <c r="C89" s="151" t="s">
        <v>65</v>
      </c>
      <c r="D89" s="158" t="s">
        <v>63</v>
      </c>
      <c r="E89" s="158" t="s">
        <v>97</v>
      </c>
      <c r="F89" s="158" t="s">
        <v>98</v>
      </c>
      <c r="G89" s="153" t="s">
        <v>28</v>
      </c>
      <c r="H89" s="149" t="s">
        <v>29</v>
      </c>
      <c r="I89" s="173" t="s">
        <v>30</v>
      </c>
      <c r="J89" s="177">
        <v>3</v>
      </c>
      <c r="K89" s="178">
        <v>0</v>
      </c>
      <c r="L89" s="149" t="s">
        <v>31</v>
      </c>
      <c r="M89" s="179">
        <v>2</v>
      </c>
    </row>
    <row r="90" customHeight="1" spans="1:13">
      <c r="A90" s="154">
        <v>84</v>
      </c>
      <c r="B90" s="157" t="s">
        <v>78</v>
      </c>
      <c r="C90" s="151" t="s">
        <v>65</v>
      </c>
      <c r="D90" s="158" t="s">
        <v>63</v>
      </c>
      <c r="E90" s="158" t="s">
        <v>97</v>
      </c>
      <c r="F90" s="158" t="s">
        <v>98</v>
      </c>
      <c r="G90" s="153" t="s">
        <v>28</v>
      </c>
      <c r="H90" s="149" t="s">
        <v>29</v>
      </c>
      <c r="I90" s="173" t="s">
        <v>30</v>
      </c>
      <c r="J90" s="177">
        <v>3</v>
      </c>
      <c r="K90" s="178">
        <v>0</v>
      </c>
      <c r="L90" s="149" t="s">
        <v>31</v>
      </c>
      <c r="M90" s="179">
        <v>2</v>
      </c>
    </row>
    <row r="91" customHeight="1" spans="1:13">
      <c r="A91" s="149">
        <v>85</v>
      </c>
      <c r="B91" s="157" t="s">
        <v>79</v>
      </c>
      <c r="C91" s="151" t="s">
        <v>65</v>
      </c>
      <c r="D91" s="158" t="s">
        <v>63</v>
      </c>
      <c r="E91" s="158" t="s">
        <v>97</v>
      </c>
      <c r="F91" s="158" t="s">
        <v>98</v>
      </c>
      <c r="G91" s="153" t="s">
        <v>28</v>
      </c>
      <c r="H91" s="149" t="s">
        <v>29</v>
      </c>
      <c r="I91" s="173" t="s">
        <v>30</v>
      </c>
      <c r="J91" s="177">
        <v>3</v>
      </c>
      <c r="K91" s="178">
        <v>0</v>
      </c>
      <c r="L91" s="149" t="s">
        <v>31</v>
      </c>
      <c r="M91" s="179">
        <v>2</v>
      </c>
    </row>
    <row r="92" customHeight="1" spans="1:13">
      <c r="A92" s="154">
        <v>86</v>
      </c>
      <c r="B92" s="157" t="s">
        <v>80</v>
      </c>
      <c r="C92" s="151" t="s">
        <v>65</v>
      </c>
      <c r="D92" s="158" t="s">
        <v>63</v>
      </c>
      <c r="E92" s="158" t="s">
        <v>97</v>
      </c>
      <c r="F92" s="158" t="s">
        <v>98</v>
      </c>
      <c r="G92" s="153" t="s">
        <v>28</v>
      </c>
      <c r="H92" s="149" t="s">
        <v>29</v>
      </c>
      <c r="I92" s="173" t="s">
        <v>30</v>
      </c>
      <c r="J92" s="177">
        <v>3</v>
      </c>
      <c r="K92" s="178">
        <v>0</v>
      </c>
      <c r="L92" s="149" t="s">
        <v>31</v>
      </c>
      <c r="M92" s="179">
        <v>2</v>
      </c>
    </row>
    <row r="93" customHeight="1" spans="1:13">
      <c r="A93" s="149">
        <v>87</v>
      </c>
      <c r="B93" s="157" t="s">
        <v>81</v>
      </c>
      <c r="C93" s="151" t="s">
        <v>65</v>
      </c>
      <c r="D93" s="158" t="s">
        <v>63</v>
      </c>
      <c r="E93" s="158" t="s">
        <v>97</v>
      </c>
      <c r="F93" s="158" t="s">
        <v>98</v>
      </c>
      <c r="G93" s="153" t="s">
        <v>28</v>
      </c>
      <c r="H93" s="149" t="s">
        <v>29</v>
      </c>
      <c r="I93" s="173" t="s">
        <v>30</v>
      </c>
      <c r="J93" s="177">
        <v>3</v>
      </c>
      <c r="K93" s="178">
        <v>0</v>
      </c>
      <c r="L93" s="149" t="s">
        <v>31</v>
      </c>
      <c r="M93" s="179">
        <v>2</v>
      </c>
    </row>
    <row r="94" customHeight="1" spans="1:13">
      <c r="A94" s="154">
        <v>88</v>
      </c>
      <c r="B94" s="157" t="s">
        <v>82</v>
      </c>
      <c r="C94" s="151" t="s">
        <v>65</v>
      </c>
      <c r="D94" s="158" t="s">
        <v>63</v>
      </c>
      <c r="E94" s="158" t="s">
        <v>97</v>
      </c>
      <c r="F94" s="158" t="s">
        <v>98</v>
      </c>
      <c r="G94" s="153" t="s">
        <v>28</v>
      </c>
      <c r="H94" s="149" t="s">
        <v>29</v>
      </c>
      <c r="I94" s="173" t="s">
        <v>30</v>
      </c>
      <c r="J94" s="177">
        <v>3</v>
      </c>
      <c r="K94" s="178">
        <v>0</v>
      </c>
      <c r="L94" s="149" t="s">
        <v>31</v>
      </c>
      <c r="M94" s="179">
        <v>2</v>
      </c>
    </row>
    <row r="95" customHeight="1" spans="1:13">
      <c r="A95" s="149">
        <v>89</v>
      </c>
      <c r="B95" s="150" t="s">
        <v>83</v>
      </c>
      <c r="C95" s="151" t="s">
        <v>65</v>
      </c>
      <c r="D95" s="158" t="s">
        <v>63</v>
      </c>
      <c r="E95" s="158" t="s">
        <v>97</v>
      </c>
      <c r="F95" s="158" t="s">
        <v>98</v>
      </c>
      <c r="G95" s="153" t="s">
        <v>28</v>
      </c>
      <c r="H95" s="149" t="s">
        <v>29</v>
      </c>
      <c r="I95" s="173" t="s">
        <v>30</v>
      </c>
      <c r="J95" s="177">
        <v>3</v>
      </c>
      <c r="K95" s="178">
        <v>0</v>
      </c>
      <c r="L95" s="149" t="s">
        <v>31</v>
      </c>
      <c r="M95" s="179">
        <v>2</v>
      </c>
    </row>
    <row r="96" customHeight="1" spans="1:13">
      <c r="A96" s="154">
        <v>90</v>
      </c>
      <c r="B96" s="157" t="s">
        <v>84</v>
      </c>
      <c r="C96" s="151" t="s">
        <v>65</v>
      </c>
      <c r="D96" s="158" t="s">
        <v>63</v>
      </c>
      <c r="E96" s="158" t="s">
        <v>97</v>
      </c>
      <c r="F96" s="158" t="s">
        <v>98</v>
      </c>
      <c r="G96" s="153" t="s">
        <v>28</v>
      </c>
      <c r="H96" s="149" t="s">
        <v>29</v>
      </c>
      <c r="I96" s="173" t="s">
        <v>30</v>
      </c>
      <c r="J96" s="177">
        <v>3</v>
      </c>
      <c r="K96" s="178">
        <v>0</v>
      </c>
      <c r="L96" s="149" t="s">
        <v>31</v>
      </c>
      <c r="M96" s="179">
        <v>2</v>
      </c>
    </row>
    <row r="97" customHeight="1" spans="1:13">
      <c r="A97" s="149">
        <v>91</v>
      </c>
      <c r="B97" s="150" t="s">
        <v>85</v>
      </c>
      <c r="C97" s="151" t="s">
        <v>65</v>
      </c>
      <c r="D97" s="158" t="s">
        <v>63</v>
      </c>
      <c r="E97" s="158" t="s">
        <v>97</v>
      </c>
      <c r="F97" s="158" t="s">
        <v>98</v>
      </c>
      <c r="G97" s="153" t="s">
        <v>28</v>
      </c>
      <c r="H97" s="149" t="s">
        <v>29</v>
      </c>
      <c r="I97" s="173" t="s">
        <v>30</v>
      </c>
      <c r="J97" s="177">
        <v>3</v>
      </c>
      <c r="K97" s="178">
        <v>0</v>
      </c>
      <c r="L97" s="149" t="s">
        <v>31</v>
      </c>
      <c r="M97" s="179">
        <v>2</v>
      </c>
    </row>
    <row r="98" customHeight="1" spans="1:13">
      <c r="A98" s="154">
        <v>92</v>
      </c>
      <c r="B98" s="157" t="s">
        <v>86</v>
      </c>
      <c r="C98" s="151" t="s">
        <v>65</v>
      </c>
      <c r="D98" s="158" t="s">
        <v>63</v>
      </c>
      <c r="E98" s="158" t="s">
        <v>97</v>
      </c>
      <c r="F98" s="158" t="s">
        <v>98</v>
      </c>
      <c r="G98" s="153" t="s">
        <v>28</v>
      </c>
      <c r="H98" s="149" t="s">
        <v>29</v>
      </c>
      <c r="I98" s="173" t="s">
        <v>30</v>
      </c>
      <c r="J98" s="177">
        <v>3</v>
      </c>
      <c r="K98" s="178">
        <v>0</v>
      </c>
      <c r="L98" s="149" t="s">
        <v>31</v>
      </c>
      <c r="M98" s="179">
        <v>2</v>
      </c>
    </row>
    <row r="99" customHeight="1" spans="1:13">
      <c r="A99" s="149">
        <v>93</v>
      </c>
      <c r="B99" s="157" t="s">
        <v>87</v>
      </c>
      <c r="C99" s="151" t="s">
        <v>65</v>
      </c>
      <c r="D99" s="158" t="s">
        <v>63</v>
      </c>
      <c r="E99" s="158" t="s">
        <v>97</v>
      </c>
      <c r="F99" s="158" t="s">
        <v>98</v>
      </c>
      <c r="G99" s="153" t="s">
        <v>28</v>
      </c>
      <c r="H99" s="149" t="s">
        <v>29</v>
      </c>
      <c r="I99" s="173" t="s">
        <v>30</v>
      </c>
      <c r="J99" s="177">
        <v>3</v>
      </c>
      <c r="K99" s="178">
        <v>0</v>
      </c>
      <c r="L99" s="149" t="s">
        <v>31</v>
      </c>
      <c r="M99" s="179">
        <v>2</v>
      </c>
    </row>
    <row r="100" customHeight="1" spans="1:13">
      <c r="A100" s="154">
        <v>94</v>
      </c>
      <c r="B100" s="157" t="s">
        <v>88</v>
      </c>
      <c r="C100" s="151" t="s">
        <v>65</v>
      </c>
      <c r="D100" s="158" t="s">
        <v>63</v>
      </c>
      <c r="E100" s="158" t="s">
        <v>97</v>
      </c>
      <c r="F100" s="158" t="s">
        <v>98</v>
      </c>
      <c r="G100" s="153" t="s">
        <v>28</v>
      </c>
      <c r="H100" s="149" t="s">
        <v>29</v>
      </c>
      <c r="I100" s="173" t="s">
        <v>30</v>
      </c>
      <c r="J100" s="177">
        <v>3</v>
      </c>
      <c r="K100" s="178">
        <v>0</v>
      </c>
      <c r="L100" s="149" t="s">
        <v>31</v>
      </c>
      <c r="M100" s="179">
        <v>2</v>
      </c>
    </row>
    <row r="101" customHeight="1" spans="1:13">
      <c r="A101" s="149">
        <v>95</v>
      </c>
      <c r="B101" s="157" t="s">
        <v>89</v>
      </c>
      <c r="C101" s="151" t="s">
        <v>65</v>
      </c>
      <c r="D101" s="158" t="s">
        <v>63</v>
      </c>
      <c r="E101" s="158" t="s">
        <v>97</v>
      </c>
      <c r="F101" s="158" t="s">
        <v>98</v>
      </c>
      <c r="G101" s="153" t="s">
        <v>28</v>
      </c>
      <c r="H101" s="149" t="s">
        <v>29</v>
      </c>
      <c r="I101" s="173" t="s">
        <v>30</v>
      </c>
      <c r="J101" s="177">
        <v>3</v>
      </c>
      <c r="K101" s="178">
        <v>0</v>
      </c>
      <c r="L101" s="149" t="s">
        <v>31</v>
      </c>
      <c r="M101" s="179">
        <v>2</v>
      </c>
    </row>
    <row r="102" customHeight="1" spans="1:13">
      <c r="A102" s="154">
        <v>96</v>
      </c>
      <c r="B102" s="157" t="s">
        <v>90</v>
      </c>
      <c r="C102" s="151" t="s">
        <v>65</v>
      </c>
      <c r="D102" s="158" t="s">
        <v>63</v>
      </c>
      <c r="E102" s="158" t="s">
        <v>97</v>
      </c>
      <c r="F102" s="158" t="s">
        <v>98</v>
      </c>
      <c r="G102" s="153" t="s">
        <v>28</v>
      </c>
      <c r="H102" s="149" t="s">
        <v>29</v>
      </c>
      <c r="I102" s="173" t="s">
        <v>30</v>
      </c>
      <c r="J102" s="177">
        <v>3</v>
      </c>
      <c r="K102" s="178">
        <v>0</v>
      </c>
      <c r="L102" s="149" t="s">
        <v>31</v>
      </c>
      <c r="M102" s="179">
        <v>2</v>
      </c>
    </row>
    <row r="103" customHeight="1" spans="1:13">
      <c r="A103" s="149">
        <v>97</v>
      </c>
      <c r="B103" s="157" t="s">
        <v>91</v>
      </c>
      <c r="C103" s="151" t="s">
        <v>65</v>
      </c>
      <c r="D103" s="158" t="s">
        <v>63</v>
      </c>
      <c r="E103" s="158" t="s">
        <v>97</v>
      </c>
      <c r="F103" s="158" t="s">
        <v>98</v>
      </c>
      <c r="G103" s="153" t="s">
        <v>28</v>
      </c>
      <c r="H103" s="149" t="s">
        <v>29</v>
      </c>
      <c r="I103" s="173" t="s">
        <v>30</v>
      </c>
      <c r="J103" s="177">
        <v>3</v>
      </c>
      <c r="K103" s="178">
        <v>0</v>
      </c>
      <c r="L103" s="149" t="s">
        <v>31</v>
      </c>
      <c r="M103" s="179">
        <v>2</v>
      </c>
    </row>
    <row r="104" customHeight="1" spans="1:13">
      <c r="A104" s="154">
        <v>98</v>
      </c>
      <c r="B104" s="160" t="s">
        <v>92</v>
      </c>
      <c r="C104" s="151" t="s">
        <v>65</v>
      </c>
      <c r="D104" s="158" t="s">
        <v>63</v>
      </c>
      <c r="E104" s="158" t="s">
        <v>97</v>
      </c>
      <c r="F104" s="158" t="s">
        <v>98</v>
      </c>
      <c r="G104" s="153" t="s">
        <v>28</v>
      </c>
      <c r="H104" s="149" t="s">
        <v>29</v>
      </c>
      <c r="I104" s="173" t="s">
        <v>30</v>
      </c>
      <c r="J104" s="177">
        <v>3</v>
      </c>
      <c r="K104" s="178">
        <v>0</v>
      </c>
      <c r="L104" s="149" t="s">
        <v>31</v>
      </c>
      <c r="M104" s="179">
        <v>2</v>
      </c>
    </row>
    <row r="105" customHeight="1" spans="1:13">
      <c r="A105" s="149">
        <v>99</v>
      </c>
      <c r="B105" s="157" t="s">
        <v>93</v>
      </c>
      <c r="C105" s="151" t="s">
        <v>65</v>
      </c>
      <c r="D105" s="158" t="s">
        <v>63</v>
      </c>
      <c r="E105" s="158" t="s">
        <v>97</v>
      </c>
      <c r="F105" s="158" t="s">
        <v>98</v>
      </c>
      <c r="G105" s="153" t="s">
        <v>28</v>
      </c>
      <c r="H105" s="149" t="s">
        <v>29</v>
      </c>
      <c r="I105" s="173" t="s">
        <v>30</v>
      </c>
      <c r="J105" s="177">
        <v>3</v>
      </c>
      <c r="K105" s="178">
        <v>0</v>
      </c>
      <c r="L105" s="149" t="s">
        <v>31</v>
      </c>
      <c r="M105" s="179">
        <v>2</v>
      </c>
    </row>
    <row r="106" customHeight="1" spans="1:13">
      <c r="A106" s="154">
        <v>100</v>
      </c>
      <c r="B106" s="157" t="s">
        <v>94</v>
      </c>
      <c r="C106" s="151" t="s">
        <v>65</v>
      </c>
      <c r="D106" s="158" t="s">
        <v>63</v>
      </c>
      <c r="E106" s="158" t="s">
        <v>97</v>
      </c>
      <c r="F106" s="158" t="s">
        <v>98</v>
      </c>
      <c r="G106" s="153" t="s">
        <v>28</v>
      </c>
      <c r="H106" s="149" t="s">
        <v>29</v>
      </c>
      <c r="I106" s="173" t="s">
        <v>30</v>
      </c>
      <c r="J106" s="177">
        <v>3</v>
      </c>
      <c r="K106" s="178">
        <v>0</v>
      </c>
      <c r="L106" s="149" t="s">
        <v>31</v>
      </c>
      <c r="M106" s="179">
        <v>2</v>
      </c>
    </row>
    <row r="107" customHeight="1" spans="1:13">
      <c r="A107" s="149">
        <v>101</v>
      </c>
      <c r="B107" s="155" t="s">
        <v>95</v>
      </c>
      <c r="C107" s="151" t="s">
        <v>65</v>
      </c>
      <c r="D107" s="158" t="s">
        <v>63</v>
      </c>
      <c r="E107" s="158" t="s">
        <v>97</v>
      </c>
      <c r="F107" s="158" t="s">
        <v>98</v>
      </c>
      <c r="G107" s="153" t="s">
        <v>28</v>
      </c>
      <c r="H107" s="149" t="s">
        <v>29</v>
      </c>
      <c r="I107" s="173" t="s">
        <v>30</v>
      </c>
      <c r="J107" s="177">
        <v>3</v>
      </c>
      <c r="K107" s="178">
        <v>0</v>
      </c>
      <c r="L107" s="149" t="s">
        <v>31</v>
      </c>
      <c r="M107" s="179">
        <v>2</v>
      </c>
    </row>
    <row r="108" customHeight="1" spans="1:13">
      <c r="A108" s="154">
        <v>102</v>
      </c>
      <c r="B108" s="155" t="s">
        <v>96</v>
      </c>
      <c r="C108" s="151" t="s">
        <v>72</v>
      </c>
      <c r="D108" s="158" t="s">
        <v>63</v>
      </c>
      <c r="E108" s="158" t="s">
        <v>97</v>
      </c>
      <c r="F108" s="158" t="s">
        <v>98</v>
      </c>
      <c r="G108" s="153" t="s">
        <v>28</v>
      </c>
      <c r="H108" s="149" t="s">
        <v>29</v>
      </c>
      <c r="I108" s="173" t="s">
        <v>30</v>
      </c>
      <c r="J108" s="177">
        <v>3</v>
      </c>
      <c r="K108" s="178">
        <v>0</v>
      </c>
      <c r="L108" s="149" t="s">
        <v>31</v>
      </c>
      <c r="M108" s="179">
        <v>2</v>
      </c>
    </row>
  </sheetData>
  <sheetProtection selectLockedCells="1"/>
  <protectedRanges>
    <protectedRange password="CE28" sqref="H4:I4 H2 B2" name="ช่วง1_2"/>
  </protectedRanges>
  <mergeCells count="5">
    <mergeCell ref="C2:D2"/>
    <mergeCell ref="E2:M2"/>
    <mergeCell ref="B4:C4"/>
    <mergeCell ref="J4:K4"/>
    <mergeCell ref="B5:C5"/>
  </mergeCells>
  <dataValidations count="11">
    <dataValidation type="whole" operator="between" allowBlank="1" showInputMessage="1" showErrorMessage="1" errorTitle="จำนวนไม่ถูกต้อง" error="กรุณาตรวจสอบตัวเลขอีกครั้ง" sqref="D4 F4" errorStyle="warning">
      <formula1>0</formula1>
      <formula2>10000</formula2>
    </dataValidation>
    <dataValidation type="whole" operator="between" allowBlank="1" showInputMessage="1" showErrorMessage="1" errorTitle="ตัวเลขไม่ถูกต้อง" error="กรุณากรอกเฉพาะปีพุทธศักราช" sqref="H4" errorStyle="warning">
      <formula1>2562</formula1>
      <formula2>2600</formula2>
    </dataValidation>
    <dataValidation allowBlank="1" showInputMessage="1" showErrorMessage="1" errorTitle="ข้อมูลไม่ถูกต้อง" error="กรุณาเลือกรายการที่กำหนดเท่านั้น" sqref="L5" errorStyle="warning"/>
    <dataValidation type="list" allowBlank="1" showInputMessage="1" showErrorMessage="1" errorTitle="ข้อมูลไม่ถูกต้อง" error="กรุณาเลือกรายการที่กำหนดเท่านั้น" sqref="G97 G98 G99 G100 G101 G102 G103 G104 G105 G106 G107 G108 G7:G96 G109:G1006" errorStyle="warning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  <dataValidation type="list" allowBlank="1" showInputMessage="1" showErrorMessage="1" errorTitle="ป้อนข้อมูลไม่ถูกต้อง" error="กรุณาเลือกรายการที่กำหนดเท่านั้น" sqref="D7:D21 D22:D26 D27:D46 D47:D57 D58:D66 D67:D77 D78:D96 D97:D108 D109:D1000" errorStyle="warning">
      <formula1>"ข้าราชการ, พนักงานราชการ"</formula1>
    </dataValidation>
    <dataValidation type="list" allowBlank="1" showInputMessage="1" showErrorMessage="1" sqref="D1001:D1499">
      <formula1>"ข้าราชการ, พนักงานราชการ"</formula1>
    </dataValidation>
    <dataValidation type="list" allowBlank="1" showInputMessage="1" showErrorMessage="1" errorTitle="ข้อมูลไม่ถูกต้อง" error="กรุณาเลือกตามรายการที่กำหนดเท่านั้น" sqref="F7:F46 F47:F57 F58:F96 F97:F108 F109:F1000" errorStyle="warning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decimal" operator="between" allowBlank="1" showInputMessage="1" showErrorMessage="1" errorTitle="จำนวนชั่วโมงไม่ถูกต้อง" error="กรุณากรอกเฉพาะตัวเลขเท่านั้น" sqref="J7:J44 J45:J108 J109:J1000" errorStyle="warning">
      <formula1>0</formula1>
      <formula2>500</formula2>
    </dataValidation>
    <dataValidation type="decimal" operator="between" allowBlank="1" showInputMessage="1" showErrorMessage="1" errorTitle="ค่าธรรมเนียมไม่ถูกต้อง" error="กรุณากรอกเฉพาะตัวเลขเท่านั้น" sqref="K7:K95 K96:K108 K109:K1000" errorStyle="warning">
      <formula1>0</formula1>
      <formula2>300000</formula2>
    </dataValidation>
    <dataValidation type="list" allowBlank="1" showInputMessage="1" showErrorMessage="1" errorTitle="ข้อมูลไม่ถูกต้อง" error="กรุณาเลือกรายการที่กำหนดเท่านั้น" sqref="L7:L96 L97:L108 L109:L1000" errorStyle="warning">
      <formula1>"มี, รอผลฯ, ไม่มี"</formula1>
    </dataValidation>
    <dataValidation type="list" allowBlank="1" showInputMessage="1" showErrorMessage="1" errorTitle="ข้อมูลไม่ถูกต้อง" error="กรุณาเลือกรายการที่กำหนดเท่านั้น" sqref="M7:M45 M46:M57 M58:M95 M96:M108 M109:M1000" errorStyle="warning">
      <formula1>"1, 2"</formula1>
    </dataValidation>
  </dataValidations>
  <pageMargins left="0.078740157480315" right="0.078740157480315" top="0.15748031496063" bottom="0.078740157480315" header="0.118110236220472" footer="0.078740157480315"/>
  <pageSetup paperSize="9" orientation="landscape"/>
  <headerFooter>
    <oddFooter>&amp;C&amp;"TH SarabunPSK,Regular"&amp;10หน้า &amp;P จาก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R25"/>
  <sheetViews>
    <sheetView showGridLines="0" zoomScale="120" zoomScaleNormal="120" zoomScalePageLayoutView="120" zoomScaleSheetLayoutView="90" topLeftCell="B18" workbookViewId="0">
      <selection activeCell="T6" sqref="T6"/>
    </sheetView>
  </sheetViews>
  <sheetFormatPr defaultColWidth="9" defaultRowHeight="21.75"/>
  <cols>
    <col min="1" max="1" width="3.14166666666667" style="25" customWidth="1"/>
    <col min="2" max="2" width="19.1416666666667" style="25" customWidth="1"/>
    <col min="3" max="3" width="10.425" style="25" customWidth="1"/>
    <col min="4" max="4" width="8.28333333333333" style="25" customWidth="1"/>
    <col min="5" max="5" width="28.425" style="25" customWidth="1"/>
    <col min="6" max="6" width="8.70833333333333" style="25" customWidth="1"/>
    <col min="7" max="7" width="1.425" style="25" customWidth="1"/>
    <col min="8" max="8" width="12.2833333333333" style="25" customWidth="1"/>
    <col min="9" max="9" width="9.70833333333333" style="25" customWidth="1"/>
    <col min="10" max="10" width="7.425" style="26" customWidth="1"/>
    <col min="11" max="11" width="8.425" style="25" customWidth="1"/>
    <col min="12" max="12" width="9.28333333333333" style="25" customWidth="1"/>
    <col min="13" max="13" width="7" style="25" customWidth="1"/>
    <col min="14" max="14" width="0.858333333333333" style="25" customWidth="1"/>
    <col min="15" max="15" width="5.14166666666667" style="27" customWidth="1"/>
    <col min="16" max="16384" width="9" style="25"/>
  </cols>
  <sheetData>
    <row r="1" s="23" customFormat="1" ht="36.75" customHeight="1" spans="1:17">
      <c r="A1" s="28" t="s">
        <v>99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97"/>
      <c r="O1" s="98"/>
      <c r="P1" s="99"/>
      <c r="Q1" s="128"/>
    </row>
    <row r="2" s="23" customFormat="1" ht="24.75" customHeight="1" spans="1:15">
      <c r="A2" s="30"/>
      <c r="B2" s="31"/>
      <c r="C2" s="32" t="s">
        <v>100</v>
      </c>
      <c r="D2" s="33" t="str">
        <f>เก็บข้อมูลHRD!C2</f>
        <v>สำนักงานปศุสัตว์จังหวัดชุมพร</v>
      </c>
      <c r="E2" s="33"/>
      <c r="F2" s="33"/>
      <c r="G2" s="33"/>
      <c r="H2" s="33"/>
      <c r="I2" s="33"/>
      <c r="J2" s="100" t="s">
        <v>7</v>
      </c>
      <c r="K2" s="100"/>
      <c r="L2" s="33" t="str">
        <f>เก็บข้อมูลHRD!J4</f>
        <v>วันเพ็ญ  หลวงสุ</v>
      </c>
      <c r="M2" s="33"/>
      <c r="N2" s="101"/>
      <c r="O2" s="102"/>
    </row>
    <row r="3" s="23" customFormat="1" ht="4.5" customHeight="1" spans="1:15">
      <c r="A3" s="30"/>
      <c r="B3" s="31"/>
      <c r="C3" s="31"/>
      <c r="D3" s="31"/>
      <c r="E3" s="34"/>
      <c r="F3" s="34"/>
      <c r="G3" s="34"/>
      <c r="H3" s="34"/>
      <c r="I3" s="34"/>
      <c r="J3" s="34"/>
      <c r="K3" s="103"/>
      <c r="L3" s="104"/>
      <c r="M3" s="104"/>
      <c r="N3" s="104"/>
      <c r="O3" s="102"/>
    </row>
    <row r="4" s="23" customFormat="1" ht="25.5" customHeight="1" spans="1:15">
      <c r="A4" s="35"/>
      <c r="B4" s="36" t="s">
        <v>101</v>
      </c>
      <c r="C4" s="37"/>
      <c r="D4" s="38">
        <f>เก็บข้อมูลHRD!D4</f>
        <v>20</v>
      </c>
      <c r="E4" s="39" t="s">
        <v>102</v>
      </c>
      <c r="F4" s="38">
        <f>เก็บข้อมูลHRD!F4</f>
        <v>31</v>
      </c>
      <c r="G4" s="40"/>
      <c r="H4" s="41" t="s">
        <v>6</v>
      </c>
      <c r="I4" s="105">
        <f>เก็บข้อมูลHRD!H4</f>
        <v>2567</v>
      </c>
      <c r="J4" s="106"/>
      <c r="K4" s="107" t="s">
        <v>9</v>
      </c>
      <c r="L4" s="107"/>
      <c r="M4" s="108">
        <f>เก็บข้อมูลHRD!L4:M4</f>
        <v>45534</v>
      </c>
      <c r="N4" s="109"/>
      <c r="O4" s="110"/>
    </row>
    <row r="5" s="24" customFormat="1" ht="5.25" customHeight="1" spans="1:17">
      <c r="A5" s="42"/>
      <c r="B5" s="43"/>
      <c r="C5" s="43"/>
      <c r="D5" s="43"/>
      <c r="E5" s="43"/>
      <c r="F5" s="44"/>
      <c r="G5" s="44"/>
      <c r="H5" s="45"/>
      <c r="I5" s="111"/>
      <c r="J5" s="45"/>
      <c r="K5" s="112"/>
      <c r="L5" s="113"/>
      <c r="M5" s="113"/>
      <c r="N5" s="113"/>
      <c r="O5" s="114"/>
      <c r="P5" s="115"/>
      <c r="Q5" s="115"/>
    </row>
    <row r="6" s="24" customFormat="1" ht="25.5" customHeight="1" spans="1:17">
      <c r="A6" s="46" t="s">
        <v>103</v>
      </c>
      <c r="B6" s="47" t="s">
        <v>104</v>
      </c>
      <c r="C6" s="48"/>
      <c r="D6" s="48"/>
      <c r="E6" s="48"/>
      <c r="F6" s="49"/>
      <c r="G6" s="50"/>
      <c r="H6" s="51" t="s">
        <v>105</v>
      </c>
      <c r="I6" s="51"/>
      <c r="J6" s="51"/>
      <c r="K6" s="116" t="s">
        <v>106</v>
      </c>
      <c r="L6" s="116"/>
      <c r="M6" s="116"/>
      <c r="N6" s="117"/>
      <c r="O6" s="114"/>
      <c r="P6" s="115"/>
      <c r="Q6" s="115"/>
    </row>
    <row r="7" ht="24.95" customHeight="1" spans="1:14">
      <c r="A7" s="52"/>
      <c r="B7" s="53" t="s">
        <v>25</v>
      </c>
      <c r="C7" s="54"/>
      <c r="D7" s="55"/>
      <c r="E7" s="56" t="s">
        <v>63</v>
      </c>
      <c r="F7" s="56"/>
      <c r="G7" s="57"/>
      <c r="H7" s="58" t="s">
        <v>107</v>
      </c>
      <c r="I7" s="58"/>
      <c r="J7" s="118">
        <f>COUNTIF(เก็บข้อมูลHRD!F7:F2006,"ความรู้/ทักษะเฉพาะทางในสายงาน")</f>
        <v>0</v>
      </c>
      <c r="K7" s="119" t="s">
        <v>108</v>
      </c>
      <c r="L7" s="119"/>
      <c r="M7" s="120">
        <f>COUNTIF(เก็บข้อมูลHRD!G7:G2006,"อบรมกับหน่วยงานนอกกรมฯ")</f>
        <v>0</v>
      </c>
      <c r="N7" s="121"/>
    </row>
    <row r="8" ht="24.95" customHeight="1" spans="1:16">
      <c r="A8" s="52"/>
      <c r="B8" s="59" t="s">
        <v>109</v>
      </c>
      <c r="C8" s="59"/>
      <c r="D8" s="60">
        <f t="array" ref="D8">COUNTIFS(เก็บข้อมูลHRD!D7:D2006,"ข้าราชการ",เก็บข้อมูลHRD!M7:M2006,"1")</f>
        <v>20</v>
      </c>
      <c r="E8" s="61" t="s">
        <v>110</v>
      </c>
      <c r="F8" s="60">
        <f t="array" ref="F8">COUNTIFS(เก็บข้อมูลHRD!D7:D2006,"พนักงานราชการ",เก็บข้อมูลHRD!M7:M2006,"1")</f>
        <v>31</v>
      </c>
      <c r="G8" s="57"/>
      <c r="H8" s="58" t="s">
        <v>111</v>
      </c>
      <c r="I8" s="58"/>
      <c r="J8" s="118">
        <f>COUNTIF(เก็บข้อมูลHRD!F7:F2006,"ภาษา")</f>
        <v>0</v>
      </c>
      <c r="K8" s="122" t="s">
        <v>112</v>
      </c>
      <c r="L8" s="122"/>
      <c r="M8" s="120">
        <f>COUNTIF(เก็บข้อมูลHRD!G7:G2006,"อบรมกับหน่วยงานในกรมฯ")</f>
        <v>0</v>
      </c>
      <c r="N8" s="121"/>
      <c r="P8" s="123"/>
    </row>
    <row r="9" ht="24.95" customHeight="1" spans="1:14">
      <c r="A9" s="52"/>
      <c r="B9" s="59" t="s">
        <v>113</v>
      </c>
      <c r="C9" s="59"/>
      <c r="D9" s="62">
        <f t="array" ref="D9">SUMPRODUCT(IF(เก็บข้อมูลHRD!D7:D2006="ข้าราชการ",IF(เก็บข้อมูลHRD!B7:B2006&lt;&gt;"",IF(เก็บข้อมูลHRD!M7:M2006=1,1/COUNTIFS(เก็บข้อมูลHRD!B7:B2006,เก็บข้อมูลHRD!B7:B2006,เก็บข้อมูลHRD!D7:D2006,"ข้าราชการ",เก็บข้อมูลHRD!B7:B2006,"&lt;&gt;",เก็บข้อมูลHRD!M7:M2006,"=1")))))</f>
        <v>20</v>
      </c>
      <c r="E9" s="61" t="s">
        <v>114</v>
      </c>
      <c r="F9" s="60">
        <f t="array" ref="F9">SUMPRODUCT(IF(เก็บข้อมูลHRD!D7:D2006="พนักงานราชการ",IF(เก็บข้อมูลHRD!B7:B2006&lt;&gt;"",IF(เก็บข้อมูลHRD!M7:M2006=1,1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1")))))</f>
        <v>31</v>
      </c>
      <c r="G9" s="63"/>
      <c r="H9" s="58" t="s">
        <v>115</v>
      </c>
      <c r="I9" s="58"/>
      <c r="J9" s="118">
        <f>COUNTIF(เก็บข้อมูลHRD!F7:F2006,"ภาวะผู้นำ/คุณธรรม/จริยธรรม")</f>
        <v>0</v>
      </c>
      <c r="K9" s="119" t="s">
        <v>116</v>
      </c>
      <c r="L9" s="119"/>
      <c r="M9" s="120">
        <f>COUNTIF(เก็บข้อมูลHRD!G7:G2006,"e-Learning")</f>
        <v>102</v>
      </c>
      <c r="N9" s="121"/>
    </row>
    <row r="10" ht="24.95" customHeight="1" spans="1:14">
      <c r="A10" s="64"/>
      <c r="B10" s="59" t="s">
        <v>117</v>
      </c>
      <c r="C10" s="59"/>
      <c r="D10" s="65">
        <f t="array" ref="D10">D9/D4*100</f>
        <v>100</v>
      </c>
      <c r="E10" s="61" t="s">
        <v>118</v>
      </c>
      <c r="F10" s="65">
        <f t="array" ref="F10">F9/F4*100</f>
        <v>100</v>
      </c>
      <c r="G10" s="66"/>
      <c r="H10" s="58" t="s">
        <v>119</v>
      </c>
      <c r="I10" s="58"/>
      <c r="J10" s="118">
        <f t="array" ref="J10">COUNTIF(เก็บข้อมูลHRD!F7:F1006,"จิตอาสา/บริการ")</f>
        <v>0</v>
      </c>
      <c r="K10" s="119" t="s">
        <v>120</v>
      </c>
      <c r="L10" s="119"/>
      <c r="M10" s="120">
        <f>COUNTIF(เก็บข้อมูลHRD!G7:G2006,"ชุมชนนักปฏิบัติ(CoP)")</f>
        <v>0</v>
      </c>
      <c r="N10" s="121"/>
    </row>
    <row r="11" ht="24.95" customHeight="1" spans="1:14">
      <c r="A11" s="67" t="s">
        <v>121</v>
      </c>
      <c r="B11" s="68" t="s">
        <v>122</v>
      </c>
      <c r="C11" s="69"/>
      <c r="D11" s="69"/>
      <c r="E11" s="69"/>
      <c r="F11" s="70"/>
      <c r="G11" s="57"/>
      <c r="H11" s="58" t="s">
        <v>123</v>
      </c>
      <c r="I11" s="58"/>
      <c r="J11" s="118">
        <f>COUNTIF(เก็บข้อมูลHRD!F7:F2006,"ความรับผิดชอบ/ซื่อสัตย์สุจริต")</f>
        <v>0</v>
      </c>
      <c r="K11" s="119" t="s">
        <v>124</v>
      </c>
      <c r="L11" s="119"/>
      <c r="M11" s="120">
        <f>COUNTIF(เก็บข้อมูลHRD!G7:G2006,"สอนงาน")</f>
        <v>0</v>
      </c>
      <c r="N11" s="121"/>
    </row>
    <row r="12" ht="24.95" customHeight="1" spans="1:14">
      <c r="A12" s="71"/>
      <c r="B12" s="72" t="s">
        <v>25</v>
      </c>
      <c r="C12" s="73"/>
      <c r="D12" s="74"/>
      <c r="E12" s="75" t="s">
        <v>63</v>
      </c>
      <c r="F12" s="75"/>
      <c r="G12" s="57"/>
      <c r="H12" s="58" t="s">
        <v>125</v>
      </c>
      <c r="I12" s="58"/>
      <c r="J12" s="118">
        <f>COUNTIF(เก็บข้อมูลHRD!F7:F2006,"ทำงานเป็นทีม")</f>
        <v>0</v>
      </c>
      <c r="K12" s="119" t="s">
        <v>126</v>
      </c>
      <c r="L12" s="119"/>
      <c r="M12" s="120">
        <f>COUNTIF(เก็บข้อมูลHRD!G7:G2006,"มอบหมายงาน")</f>
        <v>0</v>
      </c>
      <c r="N12" s="121"/>
    </row>
    <row r="13" ht="24.95" customHeight="1" spans="1:17">
      <c r="A13" s="71"/>
      <c r="B13" s="61" t="s">
        <v>109</v>
      </c>
      <c r="C13" s="61"/>
      <c r="D13" s="60">
        <f t="array" ref="D13">COUNTIFS(เก็บข้อมูลHRD!D7:D2006,"ข้าราชการ",เก็บข้อมูลHRD!M7:M2006,"2")</f>
        <v>20</v>
      </c>
      <c r="E13" s="61" t="s">
        <v>110</v>
      </c>
      <c r="F13" s="60">
        <f t="array" ref="F13">COUNTIFS(เก็บข้อมูลHRD!D7:D2006,"พนักงานราชการ",เก็บข้อมูลHRD!M7:M2006,"2")</f>
        <v>31</v>
      </c>
      <c r="G13" s="63"/>
      <c r="H13" s="58" t="s">
        <v>127</v>
      </c>
      <c r="I13" s="58"/>
      <c r="J13" s="118">
        <f>COUNTIF(เก็บข้อมูลHRD!F7:F2006,"คิดค้น/ใช้นวัตกรรมใหม่ๆ")</f>
        <v>0</v>
      </c>
      <c r="K13" s="119" t="s">
        <v>128</v>
      </c>
      <c r="L13" s="119"/>
      <c r="M13" s="120">
        <f>COUNTIF(เก็บข้อมูลHRD!G7:G2006,"ดูงานนอกสถานที่")</f>
        <v>0</v>
      </c>
      <c r="N13" s="121"/>
      <c r="Q13" s="25" t="s">
        <v>129</v>
      </c>
    </row>
    <row r="14" ht="24.95" customHeight="1" spans="1:14">
      <c r="A14" s="71"/>
      <c r="B14" s="61" t="s">
        <v>113</v>
      </c>
      <c r="C14" s="61"/>
      <c r="D14" s="60">
        <f t="array" ref="D14">SUMPRODUCT(IF(เก็บข้อมูลHRD!D7:D2006="ข้าราชการ",IF(เก็บข้อมูลHRD!B7:B2006&lt;&gt;"",IF(เก็บข้อมูลHRD!M7:M2006=2,1/COUNTIFS(เก็บข้อมูลHRD!B7:B2006,เก็บข้อมูลHRD!B7:B2006,เก็บข้อมูลHRD!D7:D2006,"ข้าราชการ",เก็บข้อมูลHRD!B7:B2006,"&lt;&gt;",เก็บข้อมูลHRD!M7:M2006,"=2")))))</f>
        <v>20</v>
      </c>
      <c r="E14" s="61" t="s">
        <v>114</v>
      </c>
      <c r="F14" s="60">
        <f t="array" ref="F14">SUMPRODUCT(IF(เก็บข้อมูลHRD!D7:D2006="พนักงานราชการ",IF(เก็บข้อมูลHRD!B7:B2006&lt;&gt;"",IF(เก็บข้อมูลHRD!M7:M2006=2,1/COUNTIFS(เก็บข้อมูลHRD!B7:B2006,เก็บข้อมูลHRD!B7:B2006,เก็บข้อมูลHRD!D7:D2006,"พนักงานราชการ",เก็บข้อมูลHRD!B7:B2006,"&lt;&gt;",เก็บข้อมูลHRD!M7:M2006,"=2")))))</f>
        <v>31</v>
      </c>
      <c r="G14" s="66"/>
      <c r="H14" s="58" t="s">
        <v>130</v>
      </c>
      <c r="I14" s="58"/>
      <c r="J14" s="118">
        <f>COUNTIF(เก็บข้อมูลHRD!F7:F2006,"กฎหมาย/กฎระเบียบฯ")</f>
        <v>0</v>
      </c>
      <c r="K14" s="119" t="s">
        <v>131</v>
      </c>
      <c r="L14" s="119"/>
      <c r="M14" s="120">
        <f>COUNTIF(เก็บข้อมูลHRD!G7:G2006,"หมุนเวียนงาน")</f>
        <v>0</v>
      </c>
      <c r="N14" s="121"/>
    </row>
    <row r="15" ht="24.95" customHeight="1" spans="1:14">
      <c r="A15" s="76"/>
      <c r="B15" s="61" t="s">
        <v>117</v>
      </c>
      <c r="C15" s="61"/>
      <c r="D15" s="65">
        <f>D14/D4*100</f>
        <v>100</v>
      </c>
      <c r="E15" s="61" t="s">
        <v>118</v>
      </c>
      <c r="F15" s="65">
        <f>F14/F4*100</f>
        <v>100</v>
      </c>
      <c r="G15" s="57"/>
      <c r="H15" s="58" t="s">
        <v>132</v>
      </c>
      <c r="I15" s="58"/>
      <c r="J15" s="118">
        <f>COUNTIF(เก็บข้อมูลHRD!F7:F2006,"การใช้เทคโนโลยี")</f>
        <v>51</v>
      </c>
      <c r="K15" s="119" t="s">
        <v>133</v>
      </c>
      <c r="L15" s="119"/>
      <c r="M15" s="120">
        <f>COUNTIF(เก็บข้อมูลHRD!G7:G2006,"เรียนรู้ด้วยตนเอง")</f>
        <v>0</v>
      </c>
      <c r="N15" s="121"/>
    </row>
    <row r="16" ht="24.95" customHeight="1" spans="1:14">
      <c r="A16" s="77" t="s">
        <v>134</v>
      </c>
      <c r="B16" s="78" t="s">
        <v>135</v>
      </c>
      <c r="C16" s="78"/>
      <c r="D16" s="78"/>
      <c r="E16" s="78"/>
      <c r="F16" s="79"/>
      <c r="G16" s="57"/>
      <c r="H16" s="58" t="s">
        <v>136</v>
      </c>
      <c r="I16" s="58"/>
      <c r="J16" s="118">
        <f>COUNTIF(เก็บข้อมูลHRD!F7:F2006,"ทักษะการคิด")</f>
        <v>51</v>
      </c>
      <c r="K16" s="119" t="s">
        <v>137</v>
      </c>
      <c r="L16" s="119"/>
      <c r="M16" s="120">
        <f>COUNTIF(เก็บข้อมูลHRD!G7:G2006,"อื่นๆ")</f>
        <v>0</v>
      </c>
      <c r="N16" s="121"/>
    </row>
    <row r="17" ht="23.25" customHeight="1" spans="1:14">
      <c r="A17" s="77"/>
      <c r="B17" s="78" t="s">
        <v>25</v>
      </c>
      <c r="C17" s="78"/>
      <c r="D17" s="79"/>
      <c r="E17" s="80" t="s">
        <v>63</v>
      </c>
      <c r="F17" s="80"/>
      <c r="G17" s="63"/>
      <c r="H17" s="81" t="s">
        <v>138</v>
      </c>
      <c r="I17" s="81"/>
      <c r="J17" s="124">
        <f>SUM(J7:J16)</f>
        <v>102</v>
      </c>
      <c r="K17" s="81" t="s">
        <v>138</v>
      </c>
      <c r="L17" s="81"/>
      <c r="M17" s="125">
        <f>SUM(M7:M16)</f>
        <v>102</v>
      </c>
      <c r="N17" s="121"/>
    </row>
    <row r="18" ht="24.95" customHeight="1" spans="1:14">
      <c r="A18" s="77"/>
      <c r="B18" s="82" t="s">
        <v>109</v>
      </c>
      <c r="C18" s="61"/>
      <c r="D18" s="60">
        <f>COUNTIF(เก็บข้อมูลHRD!D7:D2006,"ข้าราชการ")</f>
        <v>40</v>
      </c>
      <c r="E18" s="61" t="s">
        <v>110</v>
      </c>
      <c r="F18" s="60">
        <f t="array" ref="F18">COUNTIF(เก็บข้อมูลHRD!D7:D2006,"พนักงานราชการ")</f>
        <v>62</v>
      </c>
      <c r="G18" s="66"/>
      <c r="H18" s="83" t="s">
        <v>139</v>
      </c>
      <c r="I18" s="126"/>
      <c r="J18" s="126"/>
      <c r="K18" s="126"/>
      <c r="L18" s="126"/>
      <c r="M18" s="126"/>
      <c r="N18" s="66"/>
    </row>
    <row r="19" ht="28.5" customHeight="1" spans="1:14">
      <c r="A19" s="77"/>
      <c r="B19" s="82" t="s">
        <v>113</v>
      </c>
      <c r="C19" s="61"/>
      <c r="D19" s="60">
        <f t="array" ref="D19">SUMPRODUCT(IF(เก็บข้อมูลHRD!D7:D2006="ข้าราชการ",IF(เก็บข้อมูลHRD!B7:B2006&lt;&gt;"",1/COUNTIFS(เก็บข้อมูลHRD!B7:B2006,เก็บข้อมูลHRD!B7:B2006,เก็บข้อมูลHRD!D7:D2006,"ข้าราชการ",เก็บข้อมูลHRD!B7:B2006,"&lt;&gt;"))))</f>
        <v>20</v>
      </c>
      <c r="E19" s="61" t="s">
        <v>114</v>
      </c>
      <c r="F19" s="60">
        <f t="array" ref="F19">SUMPRODUCT(IF(เก็บข้อมูลHRD!D7:D2006="พนักงานราชการ",IF(เก็บข้อมูลHRD!B7:B2006&lt;&gt;"",1/COUNTIFS(เก็บข้อมูลHRD!B7:B2006,เก็บข้อมูลHRD!B7:B2006,เก็บข้อมูลHRD!D7:D2006,"พนักงานราชการ",เก็บข้อมูลHRD!B7:B2006,"&lt;&gt;"))))</f>
        <v>31</v>
      </c>
      <c r="G19" s="63"/>
      <c r="H19" s="84"/>
      <c r="I19" s="84"/>
      <c r="J19" s="84"/>
      <c r="K19" s="84"/>
      <c r="L19" s="84"/>
      <c r="M19" s="84"/>
      <c r="N19" s="127"/>
    </row>
    <row r="20" ht="24.95" customHeight="1" spans="1:14">
      <c r="A20" s="77"/>
      <c r="B20" s="82" t="s">
        <v>117</v>
      </c>
      <c r="C20" s="61"/>
      <c r="D20" s="65">
        <f>D19/D4*100</f>
        <v>100</v>
      </c>
      <c r="E20" s="61" t="s">
        <v>118</v>
      </c>
      <c r="F20" s="65">
        <f>F19/F4*100</f>
        <v>100</v>
      </c>
      <c r="G20" s="66"/>
      <c r="H20" s="84"/>
      <c r="I20" s="84"/>
      <c r="J20" s="84"/>
      <c r="K20" s="84"/>
      <c r="L20" s="84"/>
      <c r="M20" s="84"/>
      <c r="N20" s="91"/>
    </row>
    <row r="21" ht="25.5" customHeight="1" spans="1:18">
      <c r="A21" s="77"/>
      <c r="B21" s="85" t="s">
        <v>140</v>
      </c>
      <c r="C21" s="85"/>
      <c r="D21" s="85"/>
      <c r="E21" s="85"/>
      <c r="F21" s="86"/>
      <c r="G21" s="87"/>
      <c r="H21" s="84"/>
      <c r="I21" s="84"/>
      <c r="J21" s="84"/>
      <c r="K21" s="84"/>
      <c r="L21" s="84"/>
      <c r="M21" s="84"/>
      <c r="N21" s="91"/>
      <c r="R21" s="25" t="s">
        <v>129</v>
      </c>
    </row>
    <row r="22" ht="24" customHeight="1" spans="1:14">
      <c r="A22" s="77"/>
      <c r="B22" s="88" t="s">
        <v>141</v>
      </c>
      <c r="C22" s="89"/>
      <c r="D22" s="90">
        <f t="array" ref="D22">SUMPRODUCT(IF(เก็บข้อมูลHRD!L7:L2006="มี",IF(เก็บข้อมูลHRD!B7:B2006&lt;&gt;"",1/COUNTIFS(เก็บข้อมูลHRD!B7:B2006,เก็บข้อมูลHRD!B7:B2006,เก็บข้อมูลHRD!L7:L2006,"มี",เก็บข้อมูลHRD!B7:B2006,"&lt;&gt;"))))</f>
        <v>51</v>
      </c>
      <c r="E22" s="61" t="s">
        <v>142</v>
      </c>
      <c r="F22" s="65">
        <f t="array" ref="F22">(D22/SUMPRODUCT((เก็บข้อมูลHRD!B7:B2006&lt;&gt;"")/COUNTIF(เก็บข้อมูลHRD!B7:B2006,เก็บข้อมูลHRD!B7:B2006&amp;"")))*100</f>
        <v>100</v>
      </c>
      <c r="G22" s="91"/>
      <c r="H22" s="84"/>
      <c r="I22" s="84"/>
      <c r="J22" s="84"/>
      <c r="K22" s="84"/>
      <c r="L22" s="84"/>
      <c r="M22" s="84"/>
      <c r="N22" s="91"/>
    </row>
    <row r="23" ht="24" spans="1:14">
      <c r="A23" s="77"/>
      <c r="B23" s="85" t="s">
        <v>143</v>
      </c>
      <c r="C23" s="85"/>
      <c r="D23" s="85"/>
      <c r="E23" s="85"/>
      <c r="F23" s="86"/>
      <c r="G23" s="91"/>
      <c r="H23" s="84"/>
      <c r="I23" s="84"/>
      <c r="J23" s="84"/>
      <c r="K23" s="84"/>
      <c r="L23" s="84"/>
      <c r="M23" s="84"/>
      <c r="N23" s="91"/>
    </row>
    <row r="24" customHeight="1" spans="1:14">
      <c r="A24" s="77"/>
      <c r="B24" s="88" t="s">
        <v>144</v>
      </c>
      <c r="C24" s="89"/>
      <c r="D24" s="92">
        <f t="array" ref="D24">SUM(เก็บข้อมูลHRD!K7:K2006)</f>
        <v>0</v>
      </c>
      <c r="E24" s="93" t="s">
        <v>145</v>
      </c>
      <c r="F24" s="94" t="e">
        <f t="array" ref="F24">AVERAGEIF(เก็บข้อมูลHRD!K7:K2006,"&lt;&gt;0")</f>
        <v>#DIV/0!</v>
      </c>
      <c r="G24" s="91"/>
      <c r="H24" s="95" t="s">
        <v>146</v>
      </c>
      <c r="I24" s="95"/>
      <c r="J24" s="95"/>
      <c r="K24" s="95"/>
      <c r="L24" s="95"/>
      <c r="M24" s="91"/>
      <c r="N24" s="91"/>
    </row>
    <row r="25" spans="2:5">
      <c r="B25" s="96"/>
      <c r="C25" s="96"/>
      <c r="D25" s="96"/>
      <c r="E25" s="96"/>
    </row>
  </sheetData>
  <sheetProtection algorithmName="SHA-512" hashValue="ChzY0PgtWgmTGCRuiBQ9RT/QO1ezk7bLAV+NvMKInnDlDRUFBcXt0POiSSB9BRBF9enTGARXj43iyFCG/lS8tg==" saltValue="/gWGXguVvkK4QZfyZOsxnw==" spinCount="100000" sheet="1" selectLockedCells="1" selectUnlockedCells="1" objects="1" scenarios="1"/>
  <protectedRanges>
    <protectedRange password="CE28" sqref="I4:J4 E2 C2 M4:N4" name="ช่วง1_2_3"/>
  </protectedRanges>
  <mergeCells count="60">
    <mergeCell ref="A1:M1"/>
    <mergeCell ref="D2:I2"/>
    <mergeCell ref="J2:K2"/>
    <mergeCell ref="L2:M2"/>
    <mergeCell ref="B4:C4"/>
    <mergeCell ref="I4:J4"/>
    <mergeCell ref="K4:L4"/>
    <mergeCell ref="B5:C5"/>
    <mergeCell ref="B6:F6"/>
    <mergeCell ref="H6:J6"/>
    <mergeCell ref="K6:M6"/>
    <mergeCell ref="B7:D7"/>
    <mergeCell ref="E7:F7"/>
    <mergeCell ref="H7:I7"/>
    <mergeCell ref="K7:L7"/>
    <mergeCell ref="B8:C8"/>
    <mergeCell ref="H8:I8"/>
    <mergeCell ref="K8:L8"/>
    <mergeCell ref="B9:C9"/>
    <mergeCell ref="H9:I9"/>
    <mergeCell ref="K9:L9"/>
    <mergeCell ref="B10:C10"/>
    <mergeCell ref="H10:I10"/>
    <mergeCell ref="K10:L10"/>
    <mergeCell ref="B11:F11"/>
    <mergeCell ref="H11:I11"/>
    <mergeCell ref="K11:L11"/>
    <mergeCell ref="B12:D12"/>
    <mergeCell ref="E12:F12"/>
    <mergeCell ref="H12:I12"/>
    <mergeCell ref="K12:L12"/>
    <mergeCell ref="B13:C13"/>
    <mergeCell ref="H13:I13"/>
    <mergeCell ref="K13:L13"/>
    <mergeCell ref="B14:C14"/>
    <mergeCell ref="H14:I14"/>
    <mergeCell ref="K14:L14"/>
    <mergeCell ref="B15:C15"/>
    <mergeCell ref="H15:I15"/>
    <mergeCell ref="K15:L15"/>
    <mergeCell ref="B16:F16"/>
    <mergeCell ref="H16:I16"/>
    <mergeCell ref="K16:L16"/>
    <mergeCell ref="B17:D17"/>
    <mergeCell ref="E17:F17"/>
    <mergeCell ref="H17:I17"/>
    <mergeCell ref="K17:L17"/>
    <mergeCell ref="B18:C18"/>
    <mergeCell ref="B19:C19"/>
    <mergeCell ref="B20:C20"/>
    <mergeCell ref="B21:F21"/>
    <mergeCell ref="B22:C22"/>
    <mergeCell ref="B23:F23"/>
    <mergeCell ref="B24:C24"/>
    <mergeCell ref="H24:L24"/>
    <mergeCell ref="B25:E25"/>
    <mergeCell ref="A6:A10"/>
    <mergeCell ref="A11:A15"/>
    <mergeCell ref="A16:A24"/>
    <mergeCell ref="H18:M23"/>
  </mergeCells>
  <dataValidations count="4">
    <dataValidation type="whole" operator="between" allowBlank="1" showInputMessage="1" showErrorMessage="1" errorTitle="จำนวนไม่ถูกต้อง" error="กรุณาตรวจสอบตัวเลขอีกครั้ง" sqref="D4" errorStyle="warning">
      <formula1>1</formula1>
      <formula2>10000</formula2>
    </dataValidation>
    <dataValidation type="whole" operator="between" allowBlank="1" showInputMessage="1" showErrorMessage="1" errorTitle="จำนวนไม่ถูกต้อง" error="กรุณาตรวจสอบตัวเลขอีกครั้ง" sqref="F4:G4" errorStyle="warning">
      <formula1>0</formula1>
      <formula2>10000</formula2>
    </dataValidation>
    <dataValidation type="whole" operator="between" allowBlank="1" showInputMessage="1" showErrorMessage="1" errorTitle="ตัวเลขไม่ถูกต้อง" error="กรุณากรอกเฉพาะปีพุทธศักราช" sqref="I4:J4" errorStyle="warning">
      <formula1>2562</formula1>
      <formula2>2570</formula2>
    </dataValidation>
    <dataValidation allowBlank="1" showInputMessage="1" showErrorMessage="1" error="กรุณากรอกตัวเลขจำนวนเต็ม" sqref="M4:N4"/>
  </dataValidations>
  <printOptions horizontalCentered="1" verticalCentered="1"/>
  <pageMargins left="0.078740157480315" right="0.078740157480315" top="0.0393700787401575" bottom="0.0393700787401575" header="0.0393700787401575" footer="0.0393700787401575"/>
  <pageSetup paperSize="9" orientation="landscape"/>
  <headerFooter/>
  <ignoredErrors>
    <ignoredError sqref="M4 I4" unlockedFormula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D154"/>
  <sheetViews>
    <sheetView topLeftCell="A45" workbookViewId="0">
      <selection activeCell="B56" sqref="B56"/>
    </sheetView>
  </sheetViews>
  <sheetFormatPr defaultColWidth="9" defaultRowHeight="26.25" outlineLevelCol="3"/>
  <cols>
    <col min="1" max="1" width="10.425" style="2" customWidth="1"/>
    <col min="2" max="2" width="42" style="3" customWidth="1"/>
    <col min="3" max="3" width="37.5666666666667" style="4" customWidth="1"/>
    <col min="4" max="4" width="44.7083333333333" style="2" customWidth="1"/>
    <col min="5" max="16384" width="9" style="5"/>
  </cols>
  <sheetData>
    <row r="1" ht="36" spans="1:4">
      <c r="A1" s="6" t="s">
        <v>147</v>
      </c>
      <c r="B1" s="6"/>
      <c r="C1" s="6"/>
      <c r="D1" s="6"/>
    </row>
    <row r="2" ht="92.25" customHeight="1" spans="1:4">
      <c r="A2" s="7" t="s">
        <v>148</v>
      </c>
      <c r="B2" s="7"/>
      <c r="C2" s="7"/>
      <c r="D2" s="7"/>
    </row>
    <row r="3" ht="186.75" customHeight="1" spans="1:4">
      <c r="A3" s="7" t="s">
        <v>149</v>
      </c>
      <c r="B3" s="7"/>
      <c r="C3" s="7"/>
      <c r="D3" s="7"/>
    </row>
    <row r="4" s="1" customFormat="1" ht="52.5" spans="1:4">
      <c r="A4" s="8" t="s">
        <v>150</v>
      </c>
      <c r="B4" s="9" t="s">
        <v>151</v>
      </c>
      <c r="C4" s="10" t="s">
        <v>12</v>
      </c>
      <c r="D4" s="11" t="s">
        <v>152</v>
      </c>
    </row>
    <row r="5" spans="1:4">
      <c r="A5" s="12">
        <v>1</v>
      </c>
      <c r="B5" s="13" t="s">
        <v>23</v>
      </c>
      <c r="C5" s="14" t="s">
        <v>24</v>
      </c>
      <c r="D5" s="15" t="str">
        <f>IF(COUNTIF(เก็บข้อมูลHRD!$B$7:$B$2006,B5),"ได้รับการพัฒนาแล้ว",IF(B5="","ป้อนรายชื่อบุคลากรเพิ่ม(ถ้ามี)","ยังไม่ได้รับการพัฒนา"))</f>
        <v>ได้รับการพัฒนาแล้ว</v>
      </c>
    </row>
    <row r="6" spans="1:4">
      <c r="A6" s="12">
        <v>2</v>
      </c>
      <c r="B6" s="13" t="s">
        <v>32</v>
      </c>
      <c r="C6" s="14" t="s">
        <v>153</v>
      </c>
      <c r="D6" s="15" t="str">
        <f>IF(COUNTIF(เก็บข้อมูลHRD!$B$7:$B$2006,B6),"ได้รับการพัฒนาแล้ว",IF(B6="","ป้อนรายชื่อบุคลากรเพิ่ม(ถ้ามี)","ยังไม่ได้รับการพัฒนา"))</f>
        <v>ได้รับการพัฒนาแล้ว</v>
      </c>
    </row>
    <row r="7" spans="1:4">
      <c r="A7" s="12">
        <v>3</v>
      </c>
      <c r="B7" s="13" t="s">
        <v>34</v>
      </c>
      <c r="C7" s="14" t="s">
        <v>154</v>
      </c>
      <c r="D7" s="15" t="str">
        <f>IF(COUNTIF(เก็บข้อมูลHRD!$B$7:$B$2006,B7),"ได้รับการพัฒนาแล้ว",IF(B7="","ป้อนรายชื่อบุคลากรเพิ่ม(ถ้ามี)","ยังไม่ได้รับการพัฒนา"))</f>
        <v>ได้รับการพัฒนาแล้ว</v>
      </c>
    </row>
    <row r="8" spans="1:4">
      <c r="A8" s="12">
        <v>4</v>
      </c>
      <c r="B8" s="13" t="s">
        <v>36</v>
      </c>
      <c r="C8" s="14" t="s">
        <v>155</v>
      </c>
      <c r="D8" s="15" t="str">
        <f>IF(COUNTIF(เก็บข้อมูลHRD!$B$7:$B$2006,B8),"ได้รับการพัฒนาแล้ว",IF(B8="","ป้อนรายชื่อบุคลากรเพิ่ม(ถ้ามี)","ยังไม่ได้รับการพัฒนา"))</f>
        <v>ได้รับการพัฒนาแล้ว</v>
      </c>
    </row>
    <row r="9" spans="1:4">
      <c r="A9" s="12">
        <v>5</v>
      </c>
      <c r="B9" s="13" t="s">
        <v>38</v>
      </c>
      <c r="C9" s="14" t="s">
        <v>156</v>
      </c>
      <c r="D9" s="15" t="str">
        <f>IF(COUNTIF(เก็บข้อมูลHRD!$B$7:$B$2006,B9),"ได้รับการพัฒนาแล้ว",IF(B9="","ป้อนรายชื่อบุคลากรเพิ่ม(ถ้ามี)","ยังไม่ได้รับการพัฒนา"))</f>
        <v>ได้รับการพัฒนาแล้ว</v>
      </c>
    </row>
    <row r="10" spans="1:4">
      <c r="A10" s="12">
        <v>6</v>
      </c>
      <c r="B10" s="13" t="s">
        <v>40</v>
      </c>
      <c r="C10" s="14" t="s">
        <v>37</v>
      </c>
      <c r="D10" s="15" t="str">
        <f>IF(COUNTIF(เก็บข้อมูลHRD!$B$7:$B$2006,B10),"ได้รับการพัฒนาแล้ว",IF(B10="","ป้อนรายชื่อบุคลากรเพิ่ม(ถ้ามี)","ยังไม่ได้รับการพัฒนา"))</f>
        <v>ได้รับการพัฒนาแล้ว</v>
      </c>
    </row>
    <row r="11" spans="1:4">
      <c r="A11" s="12">
        <v>7</v>
      </c>
      <c r="B11" s="13" t="s">
        <v>41</v>
      </c>
      <c r="C11" s="14" t="s">
        <v>157</v>
      </c>
      <c r="D11" s="15" t="str">
        <f>IF(COUNTIF(เก็บข้อมูลHRD!$B$7:$B$2006,B11),"ได้รับการพัฒนาแล้ว",IF(B11="","ป้อนรายชื่อบุคลากรเพิ่ม(ถ้ามี)","ยังไม่ได้รับการพัฒนา"))</f>
        <v>ได้รับการพัฒนาแล้ว</v>
      </c>
    </row>
    <row r="12" spans="1:4">
      <c r="A12" s="12">
        <v>8</v>
      </c>
      <c r="B12" s="13" t="s">
        <v>43</v>
      </c>
      <c r="C12" s="14" t="s">
        <v>44</v>
      </c>
      <c r="D12" s="15" t="str">
        <f>IF(COUNTIF(เก็บข้อมูลHRD!$B$7:$B$2006,B12),"ได้รับการพัฒนาแล้ว",IF(B12="","ป้อนรายชื่อบุคลากรเพิ่ม(ถ้ามี)","ยังไม่ได้รับการพัฒนา"))</f>
        <v>ได้รับการพัฒนาแล้ว</v>
      </c>
    </row>
    <row r="13" spans="1:4">
      <c r="A13" s="12">
        <v>9</v>
      </c>
      <c r="B13" s="13" t="s">
        <v>45</v>
      </c>
      <c r="C13" s="14" t="s">
        <v>158</v>
      </c>
      <c r="D13" s="15" t="str">
        <f>IF(COUNTIF(เก็บข้อมูลHRD!$B$7:$B$2006,B13),"ได้รับการพัฒนาแล้ว",IF(B13="","ป้อนรายชื่อบุคลากรเพิ่ม(ถ้ามี)","ยังไม่ได้รับการพัฒนา"))</f>
        <v>ได้รับการพัฒนาแล้ว</v>
      </c>
    </row>
    <row r="14" spans="1:4">
      <c r="A14" s="12">
        <v>10</v>
      </c>
      <c r="B14" s="13" t="s">
        <v>46</v>
      </c>
      <c r="C14" s="14" t="s">
        <v>159</v>
      </c>
      <c r="D14" s="15" t="str">
        <f>IF(COUNTIF(เก็บข้อมูลHRD!$B$7:$B$2006,B14),"ได้รับการพัฒนาแล้ว",IF(B14="","ป้อนรายชื่อบุคลากรเพิ่ม(ถ้ามี)","ยังไม่ได้รับการพัฒนา"))</f>
        <v>ได้รับการพัฒนาแล้ว</v>
      </c>
    </row>
    <row r="15" spans="1:4">
      <c r="A15" s="12">
        <v>11</v>
      </c>
      <c r="B15" s="13" t="s">
        <v>47</v>
      </c>
      <c r="C15" s="14" t="s">
        <v>160</v>
      </c>
      <c r="D15" s="15" t="str">
        <f>IF(COUNTIF(เก็บข้อมูลHRD!$B$7:$B$2006,B15),"ได้รับการพัฒนาแล้ว",IF(B15="","ป้อนรายชื่อบุคลากรเพิ่ม(ถ้ามี)","ยังไม่ได้รับการพัฒนา"))</f>
        <v>ได้รับการพัฒนาแล้ว</v>
      </c>
    </row>
    <row r="16" spans="1:4">
      <c r="A16" s="12">
        <v>12</v>
      </c>
      <c r="B16" s="16" t="s">
        <v>49</v>
      </c>
      <c r="C16" s="17" t="s">
        <v>37</v>
      </c>
      <c r="D16" s="15" t="str">
        <f>IF(COUNTIF(เก็บข้อมูลHRD!$B$7:$B$2006,B16),"ได้รับการพัฒนาแล้ว",IF(B16="","ป้อนรายชื่อบุคลากรเพิ่ม(ถ้ามี)","ยังไม่ได้รับการพัฒนา"))</f>
        <v>ได้รับการพัฒนาแล้ว</v>
      </c>
    </row>
    <row r="17" spans="1:4">
      <c r="A17" s="12">
        <v>13</v>
      </c>
      <c r="B17" s="16" t="s">
        <v>50</v>
      </c>
      <c r="C17" s="17" t="s">
        <v>51</v>
      </c>
      <c r="D17" s="15" t="str">
        <f>IF(COUNTIF(เก็บข้อมูลHRD!$B$7:$B$2006,B17),"ได้รับการพัฒนาแล้ว",IF(B17="","ป้อนรายชื่อบุคลากรเพิ่ม(ถ้ามี)","ยังไม่ได้รับการพัฒนา"))</f>
        <v>ได้รับการพัฒนาแล้ว</v>
      </c>
    </row>
    <row r="18" spans="1:4">
      <c r="A18" s="12">
        <v>14</v>
      </c>
      <c r="B18" s="16" t="s">
        <v>52</v>
      </c>
      <c r="C18" s="17" t="s">
        <v>161</v>
      </c>
      <c r="D18" s="15" t="str">
        <f>IF(COUNTIF(เก็บข้อมูลHRD!$B$7:$B$2006,B18),"ได้รับการพัฒนาแล้ว",IF(B18="","ป้อนรายชื่อบุคลากรเพิ่ม(ถ้ามี)","ยังไม่ได้รับการพัฒนา"))</f>
        <v>ได้รับการพัฒนาแล้ว</v>
      </c>
    </row>
    <row r="19" spans="1:4">
      <c r="A19" s="12">
        <v>15</v>
      </c>
      <c r="B19" s="16" t="s">
        <v>53</v>
      </c>
      <c r="C19" s="17" t="s">
        <v>51</v>
      </c>
      <c r="D19" s="15" t="str">
        <f>IF(COUNTIF(เก็บข้อมูลHRD!$B$7:$B$2006,B19),"ได้รับการพัฒนาแล้ว",IF(B19="","ป้อนรายชื่อบุคลากรเพิ่ม(ถ้ามี)","ยังไม่ได้รับการพัฒนา"))</f>
        <v>ได้รับการพัฒนาแล้ว</v>
      </c>
    </row>
    <row r="20" spans="1:4">
      <c r="A20" s="12">
        <v>16</v>
      </c>
      <c r="B20" s="16" t="s">
        <v>54</v>
      </c>
      <c r="C20" s="17" t="s">
        <v>55</v>
      </c>
      <c r="D20" s="15" t="str">
        <f>IF(COUNTIF(เก็บข้อมูลHRD!$B$7:$B$2006,B20),"ได้รับการพัฒนาแล้ว",IF(B20="","ป้อนรายชื่อบุคลากรเพิ่ม(ถ้ามี)","ยังไม่ได้รับการพัฒนา"))</f>
        <v>ได้รับการพัฒนาแล้ว</v>
      </c>
    </row>
    <row r="21" spans="1:4">
      <c r="A21" s="12">
        <v>17</v>
      </c>
      <c r="B21" s="18" t="s">
        <v>56</v>
      </c>
      <c r="C21" s="14" t="s">
        <v>57</v>
      </c>
      <c r="D21" s="15" t="str">
        <f>IF(COUNTIF(เก็บข้อมูลHRD!$B$7:$B$2006,B21),"ได้รับการพัฒนาแล้ว",IF(B21="","ป้อนรายชื่อบุคลากรเพิ่ม(ถ้ามี)","ยังไม่ได้รับการพัฒนา"))</f>
        <v>ได้รับการพัฒนาแล้ว</v>
      </c>
    </row>
    <row r="22" spans="1:4">
      <c r="A22" s="12">
        <v>18</v>
      </c>
      <c r="B22" s="18" t="s">
        <v>58</v>
      </c>
      <c r="C22" s="17" t="s">
        <v>37</v>
      </c>
      <c r="D22" s="15" t="str">
        <f>IF(COUNTIF(เก็บข้อมูลHRD!$B$7:$B$2006,B22),"ได้รับการพัฒนาแล้ว",IF(B22="","ป้อนรายชื่อบุคลากรเพิ่ม(ถ้ามี)","ยังไม่ได้รับการพัฒนา"))</f>
        <v>ได้รับการพัฒนาแล้ว</v>
      </c>
    </row>
    <row r="23" spans="1:4">
      <c r="A23" s="12">
        <v>19</v>
      </c>
      <c r="B23" s="18" t="s">
        <v>59</v>
      </c>
      <c r="C23" s="17" t="s">
        <v>57</v>
      </c>
      <c r="D23" s="15" t="str">
        <f>IF(COUNTIF(เก็บข้อมูลHRD!$B$7:$B$2006,B23),"ได้รับการพัฒนาแล้ว",IF(B23="","ป้อนรายชื่อบุคลากรเพิ่ม(ถ้ามี)","ยังไม่ได้รับการพัฒนา"))</f>
        <v>ได้รับการพัฒนาแล้ว</v>
      </c>
    </row>
    <row r="24" spans="1:4">
      <c r="A24" s="12">
        <v>20</v>
      </c>
      <c r="B24" s="18" t="s">
        <v>60</v>
      </c>
      <c r="C24" s="17" t="s">
        <v>51</v>
      </c>
      <c r="D24" s="15" t="str">
        <f>IF(COUNTIF(เก็บข้อมูลHRD!$B$7:$B$2006,B24),"ได้รับการพัฒนาแล้ว",IF(B24="","ป้อนรายชื่อบุคลากรเพิ่ม(ถ้ามี)","ยังไม่ได้รับการพัฒนา"))</f>
        <v>ได้รับการพัฒนาแล้ว</v>
      </c>
    </row>
    <row r="25" spans="1:4">
      <c r="A25" s="12">
        <v>21</v>
      </c>
      <c r="B25" s="18" t="s">
        <v>61</v>
      </c>
      <c r="C25" s="14" t="s">
        <v>62</v>
      </c>
      <c r="D25" s="15" t="str">
        <f>IF(COUNTIF(เก็บข้อมูลHRD!$B$7:$B$2006,B25),"ได้รับการพัฒนาแล้ว",IF(B25="","ป้อนรายชื่อบุคลากรเพิ่ม(ถ้ามี)","ยังไม่ได้รับการพัฒนา"))</f>
        <v>ได้รับการพัฒนาแล้ว</v>
      </c>
    </row>
    <row r="26" spans="1:4">
      <c r="A26" s="12">
        <v>22</v>
      </c>
      <c r="B26" s="18" t="s">
        <v>64</v>
      </c>
      <c r="C26" s="14" t="s">
        <v>65</v>
      </c>
      <c r="D26" s="15" t="str">
        <f>IF(COUNTIF(เก็บข้อมูลHRD!$B$7:$B$2006,B26),"ได้รับการพัฒนาแล้ว",IF(B26="","ป้อนรายชื่อบุคลากรเพิ่ม(ถ้ามี)","ยังไม่ได้รับการพัฒนา"))</f>
        <v>ได้รับการพัฒนาแล้ว</v>
      </c>
    </row>
    <row r="27" spans="1:4">
      <c r="A27" s="12">
        <v>23</v>
      </c>
      <c r="B27" s="18" t="s">
        <v>66</v>
      </c>
      <c r="C27" s="14" t="s">
        <v>65</v>
      </c>
      <c r="D27" s="15" t="str">
        <f>IF(COUNTIF(เก็บข้อมูลHRD!$B$7:$B$2006,B27),"ได้รับการพัฒนาแล้ว",IF(B27="","ป้อนรายชื่อบุคลากรเพิ่ม(ถ้ามี)","ยังไม่ได้รับการพัฒนา"))</f>
        <v>ได้รับการพัฒนาแล้ว</v>
      </c>
    </row>
    <row r="28" spans="1:4">
      <c r="A28" s="12">
        <v>24</v>
      </c>
      <c r="B28" s="18" t="s">
        <v>67</v>
      </c>
      <c r="C28" s="14" t="s">
        <v>65</v>
      </c>
      <c r="D28" s="15" t="str">
        <f>IF(COUNTIF(เก็บข้อมูลHRD!$B$7:$B$2006,B28),"ได้รับการพัฒนาแล้ว",IF(B28="","ป้อนรายชื่อบุคลากรเพิ่ม(ถ้ามี)","ยังไม่ได้รับการพัฒนา"))</f>
        <v>ได้รับการพัฒนาแล้ว</v>
      </c>
    </row>
    <row r="29" spans="1:4">
      <c r="A29" s="12">
        <v>25</v>
      </c>
      <c r="B29" s="18" t="s">
        <v>68</v>
      </c>
      <c r="C29" s="14" t="s">
        <v>65</v>
      </c>
      <c r="D29" s="15" t="str">
        <f>IF(COUNTIF(เก็บข้อมูลHRD!$B$7:$B$2006,B29),"ได้รับการพัฒนาแล้ว",IF(B29="","ป้อนรายชื่อบุคลากรเพิ่ม(ถ้ามี)","ยังไม่ได้รับการพัฒนา"))</f>
        <v>ได้รับการพัฒนาแล้ว</v>
      </c>
    </row>
    <row r="30" spans="1:4">
      <c r="A30" s="12">
        <v>26</v>
      </c>
      <c r="B30" s="18" t="s">
        <v>69</v>
      </c>
      <c r="C30" s="14" t="s">
        <v>70</v>
      </c>
      <c r="D30" s="15" t="str">
        <f>IF(COUNTIF(เก็บข้อมูลHRD!$B$7:$B$2006,B30),"ได้รับการพัฒนาแล้ว",IF(B30="","ป้อนรายชื่อบุคลากรเพิ่ม(ถ้ามี)","ยังไม่ได้รับการพัฒนา"))</f>
        <v>ได้รับการพัฒนาแล้ว</v>
      </c>
    </row>
    <row r="31" spans="1:4">
      <c r="A31" s="12">
        <v>27</v>
      </c>
      <c r="B31" s="18" t="s">
        <v>71</v>
      </c>
      <c r="C31" s="14" t="s">
        <v>72</v>
      </c>
      <c r="D31" s="15" t="str">
        <f>IF(COUNTIF(เก็บข้อมูลHRD!$B$7:$B$2006,B31),"ได้รับการพัฒนาแล้ว",IF(B31="","ป้อนรายชื่อบุคลากรเพิ่ม(ถ้ามี)","ยังไม่ได้รับการพัฒนา"))</f>
        <v>ได้รับการพัฒนาแล้ว</v>
      </c>
    </row>
    <row r="32" spans="1:4">
      <c r="A32" s="12">
        <v>28</v>
      </c>
      <c r="B32" s="18" t="s">
        <v>73</v>
      </c>
      <c r="C32" s="14" t="s">
        <v>72</v>
      </c>
      <c r="D32" s="15" t="str">
        <f>IF(COUNTIF(เก็บข้อมูลHRD!$B$7:$B$2006,B32),"ได้รับการพัฒนาแล้ว",IF(B32="","ป้อนรายชื่อบุคลากรเพิ่ม(ถ้ามี)","ยังไม่ได้รับการพัฒนา"))</f>
        <v>ได้รับการพัฒนาแล้ว</v>
      </c>
    </row>
    <row r="33" spans="1:4">
      <c r="A33" s="12">
        <v>29</v>
      </c>
      <c r="B33" s="19" t="s">
        <v>74</v>
      </c>
      <c r="C33" s="14" t="s">
        <v>72</v>
      </c>
      <c r="D33" s="15" t="str">
        <f>IF(COUNTIF(เก็บข้อมูลHRD!$B$7:$B$2006,B33),"ได้รับการพัฒนาแล้ว",IF(B33="","ป้อนรายชื่อบุคลากรเพิ่ม(ถ้ามี)","ยังไม่ได้รับการพัฒนา"))</f>
        <v>ได้รับการพัฒนาแล้ว</v>
      </c>
    </row>
    <row r="34" spans="1:4">
      <c r="A34" s="12">
        <v>30</v>
      </c>
      <c r="B34" s="18" t="s">
        <v>75</v>
      </c>
      <c r="C34" s="14" t="s">
        <v>65</v>
      </c>
      <c r="D34" s="15" t="str">
        <f>IF(COUNTIF(เก็บข้อมูลHRD!$B$7:$B$2006,B34),"ได้รับการพัฒนาแล้ว",IF(B34="","ป้อนรายชื่อบุคลากรเพิ่ม(ถ้ามี)","ยังไม่ได้รับการพัฒนา"))</f>
        <v>ได้รับการพัฒนาแล้ว</v>
      </c>
    </row>
    <row r="35" spans="1:4">
      <c r="A35" s="12">
        <v>31</v>
      </c>
      <c r="B35" s="18" t="s">
        <v>76</v>
      </c>
      <c r="C35" s="14" t="s">
        <v>65</v>
      </c>
      <c r="D35" s="15" t="str">
        <f>IF(COUNTIF(เก็บข้อมูลHRD!$B$7:$B$2006,B35),"ได้รับการพัฒนาแล้ว",IF(B35="","ป้อนรายชื่อบุคลากรเพิ่ม(ถ้ามี)","ยังไม่ได้รับการพัฒนา"))</f>
        <v>ได้รับการพัฒนาแล้ว</v>
      </c>
    </row>
    <row r="36" spans="1:4">
      <c r="A36" s="12">
        <v>32</v>
      </c>
      <c r="B36" s="18" t="s">
        <v>77</v>
      </c>
      <c r="C36" s="14" t="s">
        <v>65</v>
      </c>
      <c r="D36" s="15" t="str">
        <f>IF(COUNTIF(เก็บข้อมูลHRD!$B$7:$B$2006,B36),"ได้รับการพัฒนาแล้ว",IF(B36="","ป้อนรายชื่อบุคลากรเพิ่ม(ถ้ามี)","ยังไม่ได้รับการพัฒนา"))</f>
        <v>ได้รับการพัฒนาแล้ว</v>
      </c>
    </row>
    <row r="37" spans="1:4">
      <c r="A37" s="12">
        <v>33</v>
      </c>
      <c r="B37" s="18" t="s">
        <v>78</v>
      </c>
      <c r="C37" s="14" t="s">
        <v>65</v>
      </c>
      <c r="D37" s="15" t="str">
        <f>IF(COUNTIF(เก็บข้อมูลHRD!$B$7:$B$2006,B37),"ได้รับการพัฒนาแล้ว",IF(B37="","ป้อนรายชื่อบุคลากรเพิ่ม(ถ้ามี)","ยังไม่ได้รับการพัฒนา"))</f>
        <v>ได้รับการพัฒนาแล้ว</v>
      </c>
    </row>
    <row r="38" spans="1:4">
      <c r="A38" s="12">
        <v>34</v>
      </c>
      <c r="B38" s="18" t="s">
        <v>79</v>
      </c>
      <c r="C38" s="14" t="s">
        <v>65</v>
      </c>
      <c r="D38" s="15" t="str">
        <f>IF(COUNTIF(เก็บข้อมูลHRD!$B$7:$B$2006,B38),"ได้รับการพัฒนาแล้ว",IF(B38="","ป้อนรายชื่อบุคลากรเพิ่ม(ถ้ามี)","ยังไม่ได้รับการพัฒนา"))</f>
        <v>ได้รับการพัฒนาแล้ว</v>
      </c>
    </row>
    <row r="39" spans="1:4">
      <c r="A39" s="12">
        <v>35</v>
      </c>
      <c r="B39" s="18" t="s">
        <v>80</v>
      </c>
      <c r="C39" s="14" t="s">
        <v>65</v>
      </c>
      <c r="D39" s="15" t="str">
        <f>IF(COUNTIF(เก็บข้อมูลHRD!$B$7:$B$2006,B39),"ได้รับการพัฒนาแล้ว",IF(B39="","ป้อนรายชื่อบุคลากรเพิ่ม(ถ้ามี)","ยังไม่ได้รับการพัฒนา"))</f>
        <v>ได้รับการพัฒนาแล้ว</v>
      </c>
    </row>
    <row r="40" spans="1:4">
      <c r="A40" s="12">
        <v>36</v>
      </c>
      <c r="B40" s="18" t="s">
        <v>81</v>
      </c>
      <c r="C40" s="14" t="s">
        <v>65</v>
      </c>
      <c r="D40" s="15" t="str">
        <f>IF(COUNTIF(เก็บข้อมูลHRD!$B$7:$B$2006,B40),"ได้รับการพัฒนาแล้ว",IF(B40="","ป้อนรายชื่อบุคลากรเพิ่ม(ถ้ามี)","ยังไม่ได้รับการพัฒนา"))</f>
        <v>ได้รับการพัฒนาแล้ว</v>
      </c>
    </row>
    <row r="41" spans="1:4">
      <c r="A41" s="12">
        <v>37</v>
      </c>
      <c r="B41" s="18" t="s">
        <v>82</v>
      </c>
      <c r="C41" s="14" t="s">
        <v>65</v>
      </c>
      <c r="D41" s="15" t="str">
        <f>IF(COUNTIF(เก็บข้อมูลHRD!$B$7:$B$2006,B41),"ได้รับการพัฒนาแล้ว",IF(B41="","ป้อนรายชื่อบุคลากรเพิ่ม(ถ้ามี)","ยังไม่ได้รับการพัฒนา"))</f>
        <v>ได้รับการพัฒนาแล้ว</v>
      </c>
    </row>
    <row r="42" spans="1:4">
      <c r="A42" s="12">
        <v>38</v>
      </c>
      <c r="B42" s="13" t="s">
        <v>83</v>
      </c>
      <c r="C42" s="14" t="s">
        <v>65</v>
      </c>
      <c r="D42" s="15" t="str">
        <f>IF(COUNTIF(เก็บข้อมูลHRD!$B$7:$B$2006,B42),"ได้รับการพัฒนาแล้ว",IF(B42="","ป้อนรายชื่อบุคลากรเพิ่ม(ถ้ามี)","ยังไม่ได้รับการพัฒนา"))</f>
        <v>ได้รับการพัฒนาแล้ว</v>
      </c>
    </row>
    <row r="43" spans="1:4">
      <c r="A43" s="12">
        <v>39</v>
      </c>
      <c r="B43" s="18" t="s">
        <v>84</v>
      </c>
      <c r="C43" s="14" t="s">
        <v>65</v>
      </c>
      <c r="D43" s="15" t="str">
        <f>IF(COUNTIF(เก็บข้อมูลHRD!$B$7:$B$2006,B43),"ได้รับการพัฒนาแล้ว",IF(B43="","ป้อนรายชื่อบุคลากรเพิ่ม(ถ้ามี)","ยังไม่ได้รับการพัฒนา"))</f>
        <v>ได้รับการพัฒนาแล้ว</v>
      </c>
    </row>
    <row r="44" spans="1:4">
      <c r="A44" s="12">
        <v>40</v>
      </c>
      <c r="B44" s="13" t="s">
        <v>85</v>
      </c>
      <c r="C44" s="14" t="s">
        <v>65</v>
      </c>
      <c r="D44" s="15" t="str">
        <f>IF(COUNTIF(เก็บข้อมูลHRD!$B$7:$B$2006,B44),"ได้รับการพัฒนาแล้ว",IF(B44="","ป้อนรายชื่อบุคลากรเพิ่ม(ถ้ามี)","ยังไม่ได้รับการพัฒนา"))</f>
        <v>ได้รับการพัฒนาแล้ว</v>
      </c>
    </row>
    <row r="45" spans="1:4">
      <c r="A45" s="12">
        <v>41</v>
      </c>
      <c r="B45" s="18" t="s">
        <v>86</v>
      </c>
      <c r="C45" s="14" t="s">
        <v>65</v>
      </c>
      <c r="D45" s="15" t="str">
        <f>IF(COUNTIF(เก็บข้อมูลHRD!$B$7:$B$2006,B45),"ได้รับการพัฒนาแล้ว",IF(B45="","ป้อนรายชื่อบุคลากรเพิ่ม(ถ้ามี)","ยังไม่ได้รับการพัฒนา"))</f>
        <v>ได้รับการพัฒนาแล้ว</v>
      </c>
    </row>
    <row r="46" spans="1:4">
      <c r="A46" s="12">
        <v>42</v>
      </c>
      <c r="B46" s="18" t="s">
        <v>87</v>
      </c>
      <c r="C46" s="14" t="s">
        <v>65</v>
      </c>
      <c r="D46" s="15" t="str">
        <f>IF(COUNTIF(เก็บข้อมูลHRD!$B$7:$B$2006,B46),"ได้รับการพัฒนาแล้ว",IF(B46="","ป้อนรายชื่อบุคลากรเพิ่ม(ถ้ามี)","ยังไม่ได้รับการพัฒนา"))</f>
        <v>ได้รับการพัฒนาแล้ว</v>
      </c>
    </row>
    <row r="47" spans="1:4">
      <c r="A47" s="12">
        <v>43</v>
      </c>
      <c r="B47" s="18" t="s">
        <v>88</v>
      </c>
      <c r="C47" s="14" t="s">
        <v>65</v>
      </c>
      <c r="D47" s="15" t="str">
        <f>IF(COUNTIF(เก็บข้อมูลHRD!$B$7:$B$2006,B47),"ได้รับการพัฒนาแล้ว",IF(B47="","ป้อนรายชื่อบุคลากรเพิ่ม(ถ้ามี)","ยังไม่ได้รับการพัฒนา"))</f>
        <v>ได้รับการพัฒนาแล้ว</v>
      </c>
    </row>
    <row r="48" spans="1:4">
      <c r="A48" s="12">
        <v>44</v>
      </c>
      <c r="B48" s="18" t="s">
        <v>89</v>
      </c>
      <c r="C48" s="14" t="s">
        <v>65</v>
      </c>
      <c r="D48" s="15" t="str">
        <f>IF(COUNTIF(เก็บข้อมูลHRD!$B$7:$B$2006,B48),"ได้รับการพัฒนาแล้ว",IF(B48="","ป้อนรายชื่อบุคลากรเพิ่ม(ถ้ามี)","ยังไม่ได้รับการพัฒนา"))</f>
        <v>ได้รับการพัฒนาแล้ว</v>
      </c>
    </row>
    <row r="49" spans="1:4">
      <c r="A49" s="12">
        <v>45</v>
      </c>
      <c r="B49" s="18" t="s">
        <v>90</v>
      </c>
      <c r="C49" s="14" t="s">
        <v>65</v>
      </c>
      <c r="D49" s="15" t="str">
        <f>IF(COUNTIF(เก็บข้อมูลHRD!$B$7:$B$2006,B49),"ได้รับการพัฒนาแล้ว",IF(B49="","ป้อนรายชื่อบุคลากรเพิ่ม(ถ้ามี)","ยังไม่ได้รับการพัฒนา"))</f>
        <v>ได้รับการพัฒนาแล้ว</v>
      </c>
    </row>
    <row r="50" spans="1:4">
      <c r="A50" s="12">
        <v>46</v>
      </c>
      <c r="B50" s="18" t="s">
        <v>91</v>
      </c>
      <c r="C50" s="14" t="s">
        <v>65</v>
      </c>
      <c r="D50" s="15" t="str">
        <f>IF(COUNTIF(เก็บข้อมูลHRD!$B$7:$B$2006,B50),"ได้รับการพัฒนาแล้ว",IF(B50="","ป้อนรายชื่อบุคลากรเพิ่ม(ถ้ามี)","ยังไม่ได้รับการพัฒนา"))</f>
        <v>ได้รับการพัฒนาแล้ว</v>
      </c>
    </row>
    <row r="51" spans="1:4">
      <c r="A51" s="12">
        <v>47</v>
      </c>
      <c r="B51" s="20" t="s">
        <v>92</v>
      </c>
      <c r="C51" s="14" t="s">
        <v>65</v>
      </c>
      <c r="D51" s="15" t="str">
        <f>IF(COUNTIF(เก็บข้อมูลHRD!$B$7:$B$2006,B51),"ได้รับการพัฒนาแล้ว",IF(B51="","ป้อนรายชื่อบุคลากรเพิ่ม(ถ้ามี)","ยังไม่ได้รับการพัฒนา"))</f>
        <v>ได้รับการพัฒนาแล้ว</v>
      </c>
    </row>
    <row r="52" spans="1:4">
      <c r="A52" s="12">
        <v>48</v>
      </c>
      <c r="B52" s="18" t="s">
        <v>93</v>
      </c>
      <c r="C52" s="14" t="s">
        <v>65</v>
      </c>
      <c r="D52" s="15" t="str">
        <f>IF(COUNTIF(เก็บข้อมูลHRD!$B$7:$B$2006,B52),"ได้รับการพัฒนาแล้ว",IF(B52="","ป้อนรายชื่อบุคลากรเพิ่ม(ถ้ามี)","ยังไม่ได้รับการพัฒนา"))</f>
        <v>ได้รับการพัฒนาแล้ว</v>
      </c>
    </row>
    <row r="53" spans="1:4">
      <c r="A53" s="12">
        <v>49</v>
      </c>
      <c r="B53" s="18" t="s">
        <v>94</v>
      </c>
      <c r="C53" s="14" t="s">
        <v>65</v>
      </c>
      <c r="D53" s="15" t="str">
        <f>IF(COUNTIF(เก็บข้อมูลHRD!$B$7:$B$2006,B53),"ได้รับการพัฒนาแล้ว",IF(B53="","ป้อนรายชื่อบุคลากรเพิ่ม(ถ้ามี)","ยังไม่ได้รับการพัฒนา"))</f>
        <v>ได้รับการพัฒนาแล้ว</v>
      </c>
    </row>
    <row r="54" spans="1:4">
      <c r="A54" s="12">
        <v>50</v>
      </c>
      <c r="B54" s="16" t="s">
        <v>95</v>
      </c>
      <c r="C54" s="14" t="s">
        <v>65</v>
      </c>
      <c r="D54" s="15" t="str">
        <f>IF(COUNTIF(เก็บข้อมูลHRD!$B$7:$B$2006,B54),"ได้รับการพัฒนาแล้ว",IF(B54="","ป้อนรายชื่อบุคลากรเพิ่ม(ถ้ามี)","ยังไม่ได้รับการพัฒนา"))</f>
        <v>ได้รับการพัฒนาแล้ว</v>
      </c>
    </row>
    <row r="55" spans="1:4">
      <c r="A55" s="12">
        <v>51</v>
      </c>
      <c r="B55" s="21" t="s">
        <v>96</v>
      </c>
      <c r="C55" s="22" t="s">
        <v>72</v>
      </c>
      <c r="D55" s="15" t="str">
        <f>IF(COUNTIF(เก็บข้อมูลHRD!$B$7:$B$2006,B55),"ได้รับการพัฒนาแล้ว",IF(B55="","ป้อนรายชื่อบุคลากรเพิ่ม(ถ้ามี)","ยังไม่ได้รับการพัฒนา"))</f>
        <v>ได้รับการพัฒนาแล้ว</v>
      </c>
    </row>
    <row r="56" spans="1:4">
      <c r="A56" s="12">
        <v>52</v>
      </c>
      <c r="B56" s="21"/>
      <c r="C56" s="22"/>
      <c r="D56" s="15" t="str">
        <f>IF(COUNTIF(เก็บข้อมูลHRD!$B$7:$B$2006,B56),"ได้รับการพัฒนาแล้ว",IF(B56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7" spans="1:4">
      <c r="A57" s="12">
        <v>53</v>
      </c>
      <c r="B57" s="21"/>
      <c r="C57" s="22"/>
      <c r="D57" s="15" t="str">
        <f>IF(COUNTIF(เก็บข้อมูลHRD!$B$7:$B$2006,B57),"ได้รับการพัฒนาแล้ว",IF(B57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8" spans="1:4">
      <c r="A58" s="12">
        <v>54</v>
      </c>
      <c r="B58" s="21"/>
      <c r="C58" s="22"/>
      <c r="D58" s="15" t="str">
        <f>IF(COUNTIF(เก็บข้อมูลHRD!$B$7:$B$2006,B58),"ได้รับการพัฒนาแล้ว",IF(B58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59" spans="1:4">
      <c r="A59" s="12">
        <v>55</v>
      </c>
      <c r="B59" s="21"/>
      <c r="C59" s="22"/>
      <c r="D59" s="15" t="str">
        <f>IF(COUNTIF(เก็บข้อมูลHRD!$B$7:$B$2006,B59),"ได้รับการพัฒนาแล้ว",IF(B59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0" spans="1:4">
      <c r="A60" s="12">
        <v>56</v>
      </c>
      <c r="B60" s="21"/>
      <c r="C60" s="22"/>
      <c r="D60" s="15" t="str">
        <f>IF(COUNTIF(เก็บข้อมูลHRD!$B$7:$B$2006,B60),"ได้รับการพัฒนาแล้ว",IF(B60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1" spans="1:4">
      <c r="A61" s="12">
        <v>57</v>
      </c>
      <c r="B61" s="21"/>
      <c r="C61" s="22"/>
      <c r="D61" s="15" t="str">
        <f>IF(COUNTIF(เก็บข้อมูลHRD!$B$7:$B$2006,B61),"ได้รับการพัฒนาแล้ว",IF(B61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2" spans="1:4">
      <c r="A62" s="12">
        <v>58</v>
      </c>
      <c r="B62" s="21"/>
      <c r="C62" s="22"/>
      <c r="D62" s="15" t="str">
        <f>IF(COUNTIF(เก็บข้อมูลHRD!$B$7:$B$2006,B62),"ได้รับการพัฒนาแล้ว",IF(B62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3" spans="1:4">
      <c r="A63" s="12">
        <v>59</v>
      </c>
      <c r="B63" s="21"/>
      <c r="C63" s="22"/>
      <c r="D63" s="15" t="str">
        <f>IF(COUNTIF(เก็บข้อมูลHRD!$B$7:$B$2006,B63),"ได้รับการพัฒนาแล้ว",IF(B63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4" spans="1:4">
      <c r="A64" s="12">
        <v>60</v>
      </c>
      <c r="B64" s="21"/>
      <c r="C64" s="22"/>
      <c r="D64" s="15" t="str">
        <f>IF(COUNTIF(เก็บข้อมูลHRD!$B$7:$B$2006,B64),"ได้รับการพัฒนาแล้ว",IF(B64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5" spans="1:4">
      <c r="A65" s="12">
        <v>61</v>
      </c>
      <c r="B65" s="21"/>
      <c r="C65" s="22"/>
      <c r="D65" s="15" t="str">
        <f>IF(COUNTIF(เก็บข้อมูลHRD!$B$7:$B$2006,B65),"ได้รับการพัฒนาแล้ว",IF(B65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6" spans="1:4">
      <c r="A66" s="12">
        <v>62</v>
      </c>
      <c r="B66" s="21"/>
      <c r="C66" s="22"/>
      <c r="D66" s="15" t="str">
        <f>IF(COUNTIF(เก็บข้อมูลHRD!$B$7:$B$2006,B66),"ได้รับการพัฒนาแล้ว",IF(B66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7" spans="1:4">
      <c r="A67" s="12">
        <v>63</v>
      </c>
      <c r="B67" s="21"/>
      <c r="C67" s="22"/>
      <c r="D67" s="15" t="str">
        <f>IF(COUNTIF(เก็บข้อมูลHRD!$B$7:$B$2006,B67),"ได้รับการพัฒนาแล้ว",IF(B67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8" spans="1:4">
      <c r="A68" s="12">
        <v>64</v>
      </c>
      <c r="B68" s="21"/>
      <c r="C68" s="22"/>
      <c r="D68" s="15" t="str">
        <f>IF(COUNTIF(เก็บข้อมูลHRD!$B$7:$B$2006,B68),"ได้รับการพัฒนาแล้ว",IF(B68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69" spans="1:4">
      <c r="A69" s="12">
        <v>65</v>
      </c>
      <c r="B69" s="21"/>
      <c r="C69" s="22"/>
      <c r="D69" s="15" t="str">
        <f>IF(COUNTIF(เก็บข้อมูลHRD!$B$7:$B$2006,B69),"ได้รับการพัฒนาแล้ว",IF(B69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0" spans="1:4">
      <c r="A70" s="12">
        <v>66</v>
      </c>
      <c r="B70" s="21"/>
      <c r="C70" s="22"/>
      <c r="D70" s="15" t="str">
        <f>IF(COUNTIF(เก็บข้อมูลHRD!$B$7:$B$2006,B70),"ได้รับการพัฒนาแล้ว",IF(B70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1" spans="1:4">
      <c r="A71" s="12">
        <v>67</v>
      </c>
      <c r="B71" s="21"/>
      <c r="C71" s="22"/>
      <c r="D71" s="15" t="str">
        <f>IF(COUNTIF(เก็บข้อมูลHRD!$B$7:$B$2006,B71),"ได้รับการพัฒนาแล้ว",IF(B71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2" spans="1:4">
      <c r="A72" s="12">
        <v>68</v>
      </c>
      <c r="B72" s="21"/>
      <c r="C72" s="22"/>
      <c r="D72" s="15" t="str">
        <f>IF(COUNTIF(เก็บข้อมูลHRD!$B$7:$B$2006,B72),"ได้รับการพัฒนาแล้ว",IF(B72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3" spans="1:4">
      <c r="A73" s="12">
        <v>69</v>
      </c>
      <c r="B73" s="21"/>
      <c r="C73" s="22"/>
      <c r="D73" s="15" t="str">
        <f>IF(COUNTIF(เก็บข้อมูลHRD!$B$7:$B$2006,B73),"ได้รับการพัฒนาแล้ว",IF(B73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4" spans="1:4">
      <c r="A74" s="12">
        <v>70</v>
      </c>
      <c r="B74" s="21"/>
      <c r="C74" s="22"/>
      <c r="D74" s="15" t="str">
        <f>IF(COUNTIF(เก็บข้อมูลHRD!$B$7:$B$2006,B74),"ได้รับการพัฒนาแล้ว",IF(B74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5" spans="1:4">
      <c r="A75" s="12">
        <v>71</v>
      </c>
      <c r="B75" s="21"/>
      <c r="C75" s="22"/>
      <c r="D75" s="15" t="str">
        <f>IF(COUNTIF(เก็บข้อมูลHRD!$B$7:$B$2006,B75),"ได้รับการพัฒนาแล้ว",IF(B75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6" spans="1:4">
      <c r="A76" s="12">
        <v>72</v>
      </c>
      <c r="B76" s="21"/>
      <c r="C76" s="22"/>
      <c r="D76" s="15" t="str">
        <f>IF(COUNTIF(เก็บข้อมูลHRD!$B$7:$B$2006,B76),"ได้รับการพัฒนาแล้ว",IF(B76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7" spans="1:4">
      <c r="A77" s="12">
        <v>73</v>
      </c>
      <c r="B77" s="21"/>
      <c r="C77" s="22"/>
      <c r="D77" s="15" t="str">
        <f>IF(COUNTIF(เก็บข้อมูลHRD!$B$7:$B$2006,B77),"ได้รับการพัฒนาแล้ว",IF(B77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8" spans="1:4">
      <c r="A78" s="12">
        <v>74</v>
      </c>
      <c r="B78" s="21"/>
      <c r="C78" s="22"/>
      <c r="D78" s="15" t="str">
        <f>IF(COUNTIF(เก็บข้อมูลHRD!$B$7:$B$2006,B78),"ได้รับการพัฒนาแล้ว",IF(B78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79" spans="1:4">
      <c r="A79" s="12">
        <v>75</v>
      </c>
      <c r="B79" s="21"/>
      <c r="C79" s="22"/>
      <c r="D79" s="15" t="str">
        <f>IF(COUNTIF(เก็บข้อมูลHRD!$B$7:$B$2006,B79),"ได้รับการพัฒนาแล้ว",IF(B79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0" spans="1:4">
      <c r="A80" s="12">
        <v>76</v>
      </c>
      <c r="B80" s="21"/>
      <c r="C80" s="22"/>
      <c r="D80" s="15" t="str">
        <f>IF(COUNTIF(เก็บข้อมูลHRD!$B$7:$B$2006,B80),"ได้รับการพัฒนาแล้ว",IF(B80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1" spans="1:4">
      <c r="A81" s="12">
        <v>77</v>
      </c>
      <c r="B81" s="21"/>
      <c r="C81" s="22"/>
      <c r="D81" s="15" t="str">
        <f>IF(COUNTIF(เก็บข้อมูลHRD!$B$7:$B$2006,B81),"ได้รับการพัฒนาแล้ว",IF(B81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2" spans="1:4">
      <c r="A82" s="12">
        <v>78</v>
      </c>
      <c r="B82" s="21"/>
      <c r="C82" s="22"/>
      <c r="D82" s="15" t="str">
        <f>IF(COUNTIF(เก็บข้อมูลHRD!$B$7:$B$2006,B82),"ได้รับการพัฒนาแล้ว",IF(B82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3" spans="1:4">
      <c r="A83" s="12">
        <v>79</v>
      </c>
      <c r="B83" s="21"/>
      <c r="C83" s="22"/>
      <c r="D83" s="15" t="str">
        <f>IF(COUNTIF(เก็บข้อมูลHRD!$B$7:$B$2006,B83),"ได้รับการพัฒนาแล้ว",IF(B83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4" spans="1:4">
      <c r="A84" s="12">
        <v>80</v>
      </c>
      <c r="B84" s="21"/>
      <c r="C84" s="22"/>
      <c r="D84" s="15" t="str">
        <f>IF(COUNTIF(เก็บข้อมูลHRD!$B$7:$B$2006,B84),"ได้รับการพัฒนาแล้ว",IF(B84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5" spans="1:4">
      <c r="A85" s="12">
        <v>81</v>
      </c>
      <c r="B85" s="21"/>
      <c r="C85" s="22"/>
      <c r="D85" s="15" t="str">
        <f>IF(COUNTIF(เก็บข้อมูลHRD!$B$7:$B$2006,B85),"ได้รับการพัฒนาแล้ว",IF(B85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6" spans="1:4">
      <c r="A86" s="12">
        <v>82</v>
      </c>
      <c r="B86" s="21"/>
      <c r="C86" s="22"/>
      <c r="D86" s="15" t="str">
        <f>IF(COUNTIF(เก็บข้อมูลHRD!$B$7:$B$2006,B86),"ได้รับการพัฒนาแล้ว",IF(B86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7" spans="1:4">
      <c r="A87" s="12">
        <v>83</v>
      </c>
      <c r="B87" s="21"/>
      <c r="C87" s="22"/>
      <c r="D87" s="15" t="str">
        <f>IF(COUNTIF(เก็บข้อมูลHRD!$B$7:$B$2006,B87),"ได้รับการพัฒนาแล้ว",IF(B87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8" spans="1:4">
      <c r="A88" s="12">
        <v>84</v>
      </c>
      <c r="B88" s="21"/>
      <c r="C88" s="22"/>
      <c r="D88" s="15" t="str">
        <f>IF(COUNTIF(เก็บข้อมูลHRD!$B$7:$B$2006,B88),"ได้รับการพัฒนาแล้ว",IF(B88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89" spans="1:4">
      <c r="A89" s="12">
        <v>85</v>
      </c>
      <c r="B89" s="21"/>
      <c r="C89" s="22"/>
      <c r="D89" s="15" t="str">
        <f>IF(COUNTIF(เก็บข้อมูลHRD!$B$7:$B$2006,B89),"ได้รับการพัฒนาแล้ว",IF(B89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0" spans="1:4">
      <c r="A90" s="12">
        <v>86</v>
      </c>
      <c r="B90" s="21"/>
      <c r="C90" s="22"/>
      <c r="D90" s="15" t="str">
        <f>IF(COUNTIF(เก็บข้อมูลHRD!$B$7:$B$2006,B90),"ได้รับการพัฒนาแล้ว",IF(B90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1" spans="1:4">
      <c r="A91" s="12">
        <v>87</v>
      </c>
      <c r="B91" s="21"/>
      <c r="C91" s="22"/>
      <c r="D91" s="15" t="str">
        <f>IF(COUNTIF(เก็บข้อมูลHRD!$B$7:$B$2006,B91),"ได้รับการพัฒนาแล้ว",IF(B91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2" spans="1:4">
      <c r="A92" s="12">
        <v>88</v>
      </c>
      <c r="B92" s="21"/>
      <c r="C92" s="22"/>
      <c r="D92" s="15" t="str">
        <f>IF(COUNTIF(เก็บข้อมูลHRD!$B$7:$B$2006,B92),"ได้รับการพัฒนาแล้ว",IF(B92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3" spans="1:4">
      <c r="A93" s="12">
        <v>89</v>
      </c>
      <c r="B93" s="21"/>
      <c r="C93" s="22"/>
      <c r="D93" s="15" t="str">
        <f>IF(COUNTIF(เก็บข้อมูลHRD!$B$7:$B$2006,B93),"ได้รับการพัฒนาแล้ว",IF(B93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4" spans="1:4">
      <c r="A94" s="12">
        <v>90</v>
      </c>
      <c r="B94" s="21"/>
      <c r="C94" s="22"/>
      <c r="D94" s="15" t="str">
        <f>IF(COUNTIF(เก็บข้อมูลHRD!$B$7:$B$2006,B94),"ได้รับการพัฒนาแล้ว",IF(B94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5" spans="1:4">
      <c r="A95" s="12">
        <v>91</v>
      </c>
      <c r="B95" s="21"/>
      <c r="C95" s="22"/>
      <c r="D95" s="15" t="str">
        <f>IF(COUNTIF(เก็บข้อมูลHRD!$B$7:$B$2006,B95),"ได้รับการพัฒนาแล้ว",IF(B95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6" spans="1:4">
      <c r="A96" s="12">
        <v>92</v>
      </c>
      <c r="B96" s="21"/>
      <c r="C96" s="22"/>
      <c r="D96" s="15" t="str">
        <f>IF(COUNTIF(เก็บข้อมูลHRD!$B$7:$B$2006,B96),"ได้รับการพัฒนาแล้ว",IF(B96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7" spans="1:4">
      <c r="A97" s="12">
        <v>93</v>
      </c>
      <c r="B97" s="21"/>
      <c r="C97" s="22"/>
      <c r="D97" s="15" t="str">
        <f>IF(COUNTIF(เก็บข้อมูลHRD!$B$7:$B$2006,B97),"ได้รับการพัฒนาแล้ว",IF(B97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8" spans="1:4">
      <c r="A98" s="12">
        <v>94</v>
      </c>
      <c r="B98" s="21"/>
      <c r="C98" s="22"/>
      <c r="D98" s="15" t="str">
        <f>IF(COUNTIF(เก็บข้อมูลHRD!$B$7:$B$2006,B98),"ได้รับการพัฒนาแล้ว",IF(B98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99" spans="1:4">
      <c r="A99" s="12">
        <v>95</v>
      </c>
      <c r="B99" s="21"/>
      <c r="C99" s="22"/>
      <c r="D99" s="15" t="str">
        <f>IF(COUNTIF(เก็บข้อมูลHRD!$B$7:$B$2006,B99),"ได้รับการพัฒนาแล้ว",IF(B99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0" spans="1:4">
      <c r="A100" s="12">
        <v>96</v>
      </c>
      <c r="B100" s="21"/>
      <c r="C100" s="22"/>
      <c r="D100" s="15" t="str">
        <f>IF(COUNTIF(เก็บข้อมูลHRD!$B$7:$B$2006,B100),"ได้รับการพัฒนาแล้ว",IF(B100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1" spans="1:4">
      <c r="A101" s="12">
        <v>97</v>
      </c>
      <c r="B101" s="21"/>
      <c r="C101" s="22"/>
      <c r="D101" s="15" t="str">
        <f>IF(COUNTIF(เก็บข้อมูลHRD!$B$7:$B$2006,B101),"ได้รับการพัฒนาแล้ว",IF(B101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2" spans="1:4">
      <c r="A102" s="12">
        <v>98</v>
      </c>
      <c r="B102" s="21"/>
      <c r="C102" s="22"/>
      <c r="D102" s="15" t="str">
        <f>IF(COUNTIF(เก็บข้อมูลHRD!$B$7:$B$2006,B102),"ได้รับการพัฒนาแล้ว",IF(B102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3" spans="1:4">
      <c r="A103" s="12">
        <v>99</v>
      </c>
      <c r="B103" s="21"/>
      <c r="C103" s="22"/>
      <c r="D103" s="15" t="str">
        <f>IF(COUNTIF(เก็บข้อมูลHRD!$B$7:$B$2006,B103),"ได้รับการพัฒนาแล้ว",IF(B103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4" spans="1:4">
      <c r="A104" s="12">
        <v>100</v>
      </c>
      <c r="B104" s="21"/>
      <c r="C104" s="22"/>
      <c r="D104" s="15" t="str">
        <f>IF(COUNTIF(เก็บข้อมูลHRD!$B$7:$B$2006,B104),"ได้รับการพัฒนาแล้ว",IF(B104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5" spans="1:4">
      <c r="A105" s="12">
        <v>101</v>
      </c>
      <c r="B105" s="21"/>
      <c r="C105" s="22"/>
      <c r="D105" s="15" t="str">
        <f>IF(COUNTIF(เก็บข้อมูลHRD!$B$7:$B$2006,B105),"ได้รับการพัฒนาแล้ว",IF(B105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6" spans="1:4">
      <c r="A106" s="12">
        <v>102</v>
      </c>
      <c r="B106" s="21"/>
      <c r="C106" s="22"/>
      <c r="D106" s="15" t="str">
        <f>IF(COUNTIF(เก็บข้อมูลHRD!$B$7:$B$2006,B106),"ได้รับการพัฒนาแล้ว",IF(B106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7" spans="1:4">
      <c r="A107" s="12">
        <v>103</v>
      </c>
      <c r="B107" s="21"/>
      <c r="C107" s="22"/>
      <c r="D107" s="15" t="str">
        <f>IF(COUNTIF(เก็บข้อมูลHRD!$B$7:$B$2006,B107),"ได้รับการพัฒนาแล้ว",IF(B107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8" spans="1:4">
      <c r="A108" s="12">
        <v>104</v>
      </c>
      <c r="B108" s="21"/>
      <c r="C108" s="22"/>
      <c r="D108" s="15" t="str">
        <f>IF(COUNTIF(เก็บข้อมูลHRD!$B$7:$B$2006,B108),"ได้รับการพัฒนาแล้ว",IF(B108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09" spans="1:4">
      <c r="A109" s="12">
        <v>105</v>
      </c>
      <c r="B109" s="21"/>
      <c r="C109" s="22"/>
      <c r="D109" s="15" t="str">
        <f>IF(COUNTIF(เก็บข้อมูลHRD!$B$7:$B$2006,B109),"ได้รับการพัฒนาแล้ว",IF(B109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0" spans="1:4">
      <c r="A110" s="12">
        <v>106</v>
      </c>
      <c r="B110" s="21"/>
      <c r="C110" s="22"/>
      <c r="D110" s="15" t="str">
        <f>IF(COUNTIF(เก็บข้อมูลHRD!$B$7:$B$2006,B110),"ได้รับการพัฒนาแล้ว",IF(B110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1" spans="1:4">
      <c r="A111" s="12">
        <v>107</v>
      </c>
      <c r="B111" s="21"/>
      <c r="C111" s="22"/>
      <c r="D111" s="15" t="str">
        <f>IF(COUNTIF(เก็บข้อมูลHRD!$B$7:$B$2006,B111),"ได้รับการพัฒนาแล้ว",IF(B111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2" spans="1:4">
      <c r="A112" s="12">
        <v>108</v>
      </c>
      <c r="B112" s="21"/>
      <c r="C112" s="22"/>
      <c r="D112" s="15" t="str">
        <f>IF(COUNTIF(เก็บข้อมูลHRD!$B$7:$B$2006,B112),"ได้รับการพัฒนาแล้ว",IF(B112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3" spans="1:4">
      <c r="A113" s="12">
        <v>109</v>
      </c>
      <c r="B113" s="21"/>
      <c r="C113" s="22"/>
      <c r="D113" s="15" t="str">
        <f>IF(COUNTIF(เก็บข้อมูลHRD!$B$7:$B$2006,B113),"ได้รับการพัฒนาแล้ว",IF(B113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4" spans="1:4">
      <c r="A114" s="12">
        <v>110</v>
      </c>
      <c r="B114" s="21"/>
      <c r="C114" s="22"/>
      <c r="D114" s="15" t="str">
        <f>IF(COUNTIF(เก็บข้อมูลHRD!$B$7:$B$2006,B114),"ได้รับการพัฒนาแล้ว",IF(B114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5" spans="1:4">
      <c r="A115" s="12">
        <v>111</v>
      </c>
      <c r="B115" s="21"/>
      <c r="C115" s="22"/>
      <c r="D115" s="15" t="str">
        <f>IF(COUNTIF(เก็บข้อมูลHRD!$B$7:$B$2006,B115),"ได้รับการพัฒนาแล้ว",IF(B115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6" spans="1:4">
      <c r="A116" s="12">
        <v>112</v>
      </c>
      <c r="B116" s="21"/>
      <c r="C116" s="22"/>
      <c r="D116" s="15" t="str">
        <f>IF(COUNTIF(เก็บข้อมูลHRD!$B$7:$B$2006,B116),"ได้รับการพัฒนาแล้ว",IF(B116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7" spans="1:4">
      <c r="A117" s="12">
        <v>113</v>
      </c>
      <c r="B117" s="21"/>
      <c r="C117" s="22"/>
      <c r="D117" s="15" t="str">
        <f>IF(COUNTIF(เก็บข้อมูลHRD!$B$7:$B$2006,B117),"ได้รับการพัฒนาแล้ว",IF(B117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8" spans="1:4">
      <c r="A118" s="12">
        <v>114</v>
      </c>
      <c r="B118" s="21"/>
      <c r="C118" s="22"/>
      <c r="D118" s="15" t="str">
        <f>IF(COUNTIF(เก็บข้อมูลHRD!$B$7:$B$2006,B118),"ได้รับการพัฒนาแล้ว",IF(B118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19" spans="1:4">
      <c r="A119" s="12">
        <v>115</v>
      </c>
      <c r="B119" s="21"/>
      <c r="C119" s="22"/>
      <c r="D119" s="15" t="str">
        <f>IF(COUNTIF(เก็บข้อมูลHRD!$B$7:$B$2006,B119),"ได้รับการพัฒนาแล้ว",IF(B119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0" spans="1:4">
      <c r="A120" s="12">
        <v>116</v>
      </c>
      <c r="B120" s="21"/>
      <c r="C120" s="22"/>
      <c r="D120" s="15" t="str">
        <f>IF(COUNTIF(เก็บข้อมูลHRD!$B$7:$B$2006,B120),"ได้รับการพัฒนาแล้ว",IF(B120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1" spans="1:4">
      <c r="A121" s="12">
        <v>117</v>
      </c>
      <c r="B121" s="21"/>
      <c r="C121" s="22"/>
      <c r="D121" s="15" t="str">
        <f>IF(COUNTIF(เก็บข้อมูลHRD!$B$7:$B$2006,B121),"ได้รับการพัฒนาแล้ว",IF(B121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2" spans="1:4">
      <c r="A122" s="12">
        <v>118</v>
      </c>
      <c r="B122" s="21"/>
      <c r="C122" s="22"/>
      <c r="D122" s="15" t="str">
        <f>IF(COUNTIF(เก็บข้อมูลHRD!$B$7:$B$2006,B122),"ได้รับการพัฒนาแล้ว",IF(B122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3" spans="1:4">
      <c r="A123" s="12">
        <v>119</v>
      </c>
      <c r="B123" s="21"/>
      <c r="C123" s="22"/>
      <c r="D123" s="15" t="str">
        <f>IF(COUNTIF(เก็บข้อมูลHRD!$B$7:$B$2006,B123),"ได้รับการพัฒนาแล้ว",IF(B123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4" spans="1:4">
      <c r="A124" s="12">
        <v>120</v>
      </c>
      <c r="B124" s="21"/>
      <c r="C124" s="22"/>
      <c r="D124" s="15" t="str">
        <f>IF(COUNTIF(เก็บข้อมูลHRD!$B$7:$B$2006,B124),"ได้รับการพัฒนาแล้ว",IF(B124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5" spans="1:4">
      <c r="A125" s="12">
        <v>121</v>
      </c>
      <c r="B125" s="21"/>
      <c r="C125" s="22"/>
      <c r="D125" s="15" t="str">
        <f>IF(COUNTIF(เก็บข้อมูลHRD!$B$7:$B$2006,B125),"ได้รับการพัฒนาแล้ว",IF(B125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6" spans="1:4">
      <c r="A126" s="12">
        <v>122</v>
      </c>
      <c r="B126" s="21"/>
      <c r="C126" s="22"/>
      <c r="D126" s="15" t="str">
        <f>IF(COUNTIF(เก็บข้อมูลHRD!$B$7:$B$2006,B126),"ได้รับการพัฒนาแล้ว",IF(B126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7" spans="1:4">
      <c r="A127" s="12">
        <v>123</v>
      </c>
      <c r="B127" s="21"/>
      <c r="C127" s="22"/>
      <c r="D127" s="15" t="str">
        <f>IF(COUNTIF(เก็บข้อมูลHRD!$B$7:$B$2006,B127),"ได้รับการพัฒนาแล้ว",IF(B127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8" spans="1:4">
      <c r="A128" s="12">
        <v>124</v>
      </c>
      <c r="B128" s="21"/>
      <c r="C128" s="22"/>
      <c r="D128" s="15" t="str">
        <f>IF(COUNTIF(เก็บข้อมูลHRD!$B$7:$B$2006,B128),"ได้รับการพัฒนาแล้ว",IF(B128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29" spans="1:4">
      <c r="A129" s="12">
        <v>125</v>
      </c>
      <c r="B129" s="21"/>
      <c r="C129" s="22"/>
      <c r="D129" s="15" t="str">
        <f>IF(COUNTIF(เก็บข้อมูลHRD!$B$7:$B$2006,B129),"ได้รับการพัฒนาแล้ว",IF(B129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0" spans="1:4">
      <c r="A130" s="12">
        <v>126</v>
      </c>
      <c r="B130" s="21"/>
      <c r="C130" s="22"/>
      <c r="D130" s="15" t="str">
        <f>IF(COUNTIF(เก็บข้อมูลHRD!$B$7:$B$2006,B130),"ได้รับการพัฒนาแล้ว",IF(B130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1" spans="1:4">
      <c r="A131" s="12">
        <v>127</v>
      </c>
      <c r="B131" s="21"/>
      <c r="C131" s="22"/>
      <c r="D131" s="15" t="str">
        <f>IF(COUNTIF(เก็บข้อมูลHRD!$B$7:$B$2006,B131),"ได้รับการพัฒนาแล้ว",IF(B131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2" spans="1:4">
      <c r="A132" s="12">
        <v>128</v>
      </c>
      <c r="B132" s="21"/>
      <c r="C132" s="22"/>
      <c r="D132" s="15" t="str">
        <f>IF(COUNTIF(เก็บข้อมูลHRD!$B$7:$B$2006,B132),"ได้รับการพัฒนาแล้ว",IF(B132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3" spans="1:4">
      <c r="A133" s="12">
        <v>129</v>
      </c>
      <c r="B133" s="21"/>
      <c r="C133" s="22"/>
      <c r="D133" s="15" t="str">
        <f>IF(COUNTIF(เก็บข้อมูลHRD!$B$7:$B$2006,B133),"ได้รับการพัฒนาแล้ว",IF(B133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4" spans="1:4">
      <c r="A134" s="12">
        <v>130</v>
      </c>
      <c r="B134" s="21"/>
      <c r="C134" s="22"/>
      <c r="D134" s="15" t="str">
        <f>IF(COUNTIF(เก็บข้อมูลHRD!$B$7:$B$2006,B134),"ได้รับการพัฒนาแล้ว",IF(B134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5" spans="1:4">
      <c r="A135" s="12">
        <v>131</v>
      </c>
      <c r="B135" s="21"/>
      <c r="C135" s="22"/>
      <c r="D135" s="15" t="str">
        <f>IF(COUNTIF(เก็บข้อมูลHRD!$B$7:$B$2006,B135),"ได้รับการพัฒนาแล้ว",IF(B135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6" spans="1:4">
      <c r="A136" s="12">
        <v>132</v>
      </c>
      <c r="B136" s="21"/>
      <c r="C136" s="22"/>
      <c r="D136" s="15" t="str">
        <f>IF(COUNTIF(เก็บข้อมูลHRD!$B$7:$B$2006,B136),"ได้รับการพัฒนาแล้ว",IF(B136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7" spans="1:4">
      <c r="A137" s="12">
        <v>133</v>
      </c>
      <c r="B137" s="21"/>
      <c r="C137" s="22"/>
      <c r="D137" s="15" t="str">
        <f>IF(COUNTIF(เก็บข้อมูลHRD!$B$7:$B$2006,B137),"ได้รับการพัฒนาแล้ว",IF(B137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8" spans="1:4">
      <c r="A138" s="12">
        <v>134</v>
      </c>
      <c r="B138" s="21"/>
      <c r="C138" s="22"/>
      <c r="D138" s="15" t="str">
        <f>IF(COUNTIF(เก็บข้อมูลHRD!$B$7:$B$2006,B138),"ได้รับการพัฒนาแล้ว",IF(B138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39" spans="1:4">
      <c r="A139" s="12">
        <v>135</v>
      </c>
      <c r="B139" s="21"/>
      <c r="C139" s="22"/>
      <c r="D139" s="15" t="str">
        <f>IF(COUNTIF(เก็บข้อมูลHRD!$B$7:$B$2006,B139),"ได้รับการพัฒนาแล้ว",IF(B139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0" spans="1:4">
      <c r="A140" s="12">
        <v>136</v>
      </c>
      <c r="B140" s="21"/>
      <c r="C140" s="22"/>
      <c r="D140" s="15" t="str">
        <f>IF(COUNTIF(เก็บข้อมูลHRD!$B$7:$B$2006,B140),"ได้รับการพัฒนาแล้ว",IF(B140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1" spans="1:4">
      <c r="A141" s="12">
        <v>137</v>
      </c>
      <c r="B141" s="21"/>
      <c r="C141" s="22"/>
      <c r="D141" s="15" t="str">
        <f>IF(COUNTIF(เก็บข้อมูลHRD!$B$7:$B$2006,B141),"ได้รับการพัฒนาแล้ว",IF(B141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2" spans="1:4">
      <c r="A142" s="12">
        <v>138</v>
      </c>
      <c r="B142" s="21"/>
      <c r="C142" s="22"/>
      <c r="D142" s="15" t="str">
        <f>IF(COUNTIF(เก็บข้อมูลHRD!$B$7:$B$2006,B142),"ได้รับการพัฒนาแล้ว",IF(B142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3" spans="1:4">
      <c r="A143" s="12">
        <v>139</v>
      </c>
      <c r="B143" s="21"/>
      <c r="C143" s="22"/>
      <c r="D143" s="15" t="str">
        <f>IF(COUNTIF(เก็บข้อมูลHRD!$B$7:$B$2006,B143),"ได้รับการพัฒนาแล้ว",IF(B143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4" spans="1:4">
      <c r="A144" s="12">
        <v>140</v>
      </c>
      <c r="B144" s="21"/>
      <c r="C144" s="22"/>
      <c r="D144" s="15" t="str">
        <f>IF(COUNTIF(เก็บข้อมูลHRD!$B$7:$B$2006,B144),"ได้รับการพัฒนาแล้ว",IF(B144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5" spans="1:4">
      <c r="A145" s="12">
        <v>141</v>
      </c>
      <c r="B145" s="21"/>
      <c r="C145" s="22"/>
      <c r="D145" s="15" t="str">
        <f>IF(COUNTIF(เก็บข้อมูลHRD!$B$7:$B$2006,B145),"ได้รับการพัฒนาแล้ว",IF(B145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6" spans="1:4">
      <c r="A146" s="12">
        <v>142</v>
      </c>
      <c r="B146" s="21"/>
      <c r="C146" s="22"/>
      <c r="D146" s="15" t="str">
        <f>IF(COUNTIF(เก็บข้อมูลHRD!$B$7:$B$2006,B146),"ได้รับการพัฒนาแล้ว",IF(B146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7" spans="1:4">
      <c r="A147" s="12">
        <v>143</v>
      </c>
      <c r="B147" s="21"/>
      <c r="C147" s="22"/>
      <c r="D147" s="15" t="str">
        <f>IF(COUNTIF(เก็บข้อมูลHRD!$B$7:$B$2006,B147),"ได้รับการพัฒนาแล้ว",IF(B147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8" spans="1:4">
      <c r="A148" s="12">
        <v>144</v>
      </c>
      <c r="B148" s="21"/>
      <c r="C148" s="22"/>
      <c r="D148" s="15" t="str">
        <f>IF(COUNTIF(เก็บข้อมูลHRD!$B$7:$B$2006,B148),"ได้รับการพัฒนาแล้ว",IF(B148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49" spans="1:4">
      <c r="A149" s="12">
        <v>145</v>
      </c>
      <c r="B149" s="21"/>
      <c r="C149" s="22"/>
      <c r="D149" s="15" t="str">
        <f>IF(COUNTIF(เก็บข้อมูลHRD!$B$7:$B$2006,B149),"ได้รับการพัฒนาแล้ว",IF(B149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0" spans="1:4">
      <c r="A150" s="12">
        <v>146</v>
      </c>
      <c r="B150" s="21"/>
      <c r="C150" s="22"/>
      <c r="D150" s="15" t="str">
        <f>IF(COUNTIF(เก็บข้อมูลHRD!$B$7:$B$2006,B150),"ได้รับการพัฒนาแล้ว",IF(B150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1" spans="1:4">
      <c r="A151" s="12">
        <v>147</v>
      </c>
      <c r="B151" s="21"/>
      <c r="C151" s="22"/>
      <c r="D151" s="15" t="str">
        <f>IF(COUNTIF(เก็บข้อมูลHRD!$B$7:$B$2006,B151),"ได้รับการพัฒนาแล้ว",IF(B151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2" spans="1:4">
      <c r="A152" s="12">
        <v>148</v>
      </c>
      <c r="B152" s="21"/>
      <c r="C152" s="22"/>
      <c r="D152" s="15" t="str">
        <f>IF(COUNTIF(เก็บข้อมูลHRD!$B$7:$B$2006,B152),"ได้รับการพัฒนาแล้ว",IF(B152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3" spans="1:4">
      <c r="A153" s="12">
        <v>149</v>
      </c>
      <c r="B153" s="21"/>
      <c r="C153" s="22"/>
      <c r="D153" s="15" t="str">
        <f>IF(COUNTIF(เก็บข้อมูลHRD!$B$7:$B$2006,B153),"ได้รับการพัฒนาแล้ว",IF(B153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  <row r="154" spans="1:4">
      <c r="A154" s="12">
        <v>150</v>
      </c>
      <c r="B154" s="21"/>
      <c r="C154" s="22"/>
      <c r="D154" s="15" t="str">
        <f>IF(COUNTIF(เก็บข้อมูลHRD!$B$7:$B$2006,B154),"ได้รับการพัฒนาแล้ว",IF(B154="","ป้อนรายชื่อบุคลากรเพิ่ม(ถ้ามี)","ยังไม่ได้รับการพัฒนา"))</f>
        <v>ป้อนรายชื่อบุคลากรเพิ่ม(ถ้ามี)</v>
      </c>
    </row>
  </sheetData>
  <sheetProtection selectLockedCells="1"/>
  <autoFilter xmlns:etc="http://www.wps.cn/officeDocument/2017/etCustomData" ref="A4:D154" etc:filterBottomFollowUsedRange="0">
    <extLst/>
  </autoFilter>
  <mergeCells count="3">
    <mergeCell ref="A1:D1"/>
    <mergeCell ref="A2:D2"/>
    <mergeCell ref="A3:D3"/>
  </mergeCells>
  <conditionalFormatting sqref="D4:D1048576">
    <cfRule type="containsText" dxfId="0" priority="1" operator="between" text="ยังไม่ได้รับการพัฒนา">
      <formula>NOT(ISERROR(SEARCH("ยังไม่ได้รับการพัฒนา",D4)))</formula>
    </cfRule>
    <cfRule type="containsText" dxfId="0" priority="2" operator="between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1" priority="3" operator="between" text="ได้รับการพัฒนาแล้ว">
      <formula>NOT(ISERROR(SEARCH("ได้รับการพัฒนาแล้ว",D4)))</formula>
    </cfRule>
  </conditionalFormatting>
  <pageMargins left="0.118110236220472" right="0.118110236220472" top="0.15748031496063" bottom="0.15748031496063" header="0.118110236220472" footer="0.118110236220472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ช่วง1_2" rangeCreator="" othersAccessPermission="edit"/>
  </rangeList>
  <rangeList sheetStid="2" master="">
    <arrUserId title="ช่วง1_2_3" rangeCreator="" othersAccessPermission="edit"/>
  </rangeList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เก็บข้อมูลHRD</vt:lpstr>
      <vt:lpstr>สรุปผลHRD</vt:lpstr>
      <vt:lpstr>ตรวจสอบชื่อผู้ยังไม่ได้รับพัฒนา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วันเพ็ญ หล��</cp:lastModifiedBy>
  <dcterms:created xsi:type="dcterms:W3CDTF">2019-10-21T02:57:00Z</dcterms:created>
  <cp:lastPrinted>2019-12-06T09:04:00Z</cp:lastPrinted>
  <dcterms:modified xsi:type="dcterms:W3CDTF">2024-08-28T06:11:01Z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12C63D3E978641159D4522CCC86338B6_13</vt:lpwstr>
  </property>
  <property fmtid="{D5CDD505-2E9C-101B-9397-08002B2CF9AE}" pid="3" name="KSOProductBuildVer">
    <vt:lpwstr>1054-12.2.0.17562</vt:lpwstr>
  </property>
</Properties>
</file>